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227"/>
  <workbookPr codeName="ThisWorkbook" defaultThemeVersion="124226"/>
  <mc:AlternateContent xmlns:mc="http://schemas.openxmlformats.org/markup-compatibility/2006">
    <mc:Choice Requires="x15">
      <x15ac:absPath xmlns:x15ac="http://schemas.microsoft.com/office/spreadsheetml/2010/11/ac" url="C:\Users\ccontreras\Desktop\"/>
    </mc:Choice>
  </mc:AlternateContent>
  <xr:revisionPtr revIDLastSave="0" documentId="13_ncr:1_{D00D1325-E49C-4C70-B277-A8E1B4A2D1E6}" xr6:coauthVersionLast="47" xr6:coauthVersionMax="47" xr10:uidLastSave="{00000000-0000-0000-0000-000000000000}"/>
  <bookViews>
    <workbookView xWindow="-110" yWindow="-110" windowWidth="19420" windowHeight="10420" xr2:uid="{00000000-000D-0000-FFFF-FFFF00000000}"/>
  </bookViews>
  <sheets>
    <sheet name="Ficha IDA T" sheetId="6" r:id="rId1"/>
    <sheet name="Uso SENADIS" sheetId="7" r:id="rId2"/>
    <sheet name="Control Ver" sheetId="3" r:id="rId3"/>
    <sheet name="Datos" sheetId="9" r:id="rId4"/>
  </sheets>
  <definedNames>
    <definedName name="albergues">#REF!</definedName>
    <definedName name="alojamiento">#REF!</definedName>
    <definedName name="Alojamientos">Datos!$C$10:$P$10</definedName>
    <definedName name="apart">#REF!</definedName>
    <definedName name="ApartHotel">Datos!$K$11:$K$15</definedName>
    <definedName name="_xlnm.Print_Area" localSheetId="0">'Ficha IDA T'!$A$1:$F$132</definedName>
    <definedName name="BedBreakfast">Datos!$G$11:$G$13</definedName>
    <definedName name="boutique">#REF!</definedName>
    <definedName name="Cabañas">Datos!$H$11:$H$15</definedName>
    <definedName name="centros">#REF!</definedName>
    <definedName name="complejos">#REF!</definedName>
    <definedName name="deptos">#REF!</definedName>
    <definedName name="DptoTurístico">Datos!$O$11:$O$13</definedName>
    <definedName name="Estancia">Datos!$L$11:$L$13</definedName>
    <definedName name="haciendas">#REF!</definedName>
    <definedName name="HospedajeRural">Datos!$I$11</definedName>
    <definedName name="hospedajes">#REF!</definedName>
    <definedName name="Hostal">Datos!$D$11:$D$13</definedName>
    <definedName name="hostales">#REF!</definedName>
    <definedName name="Hostel">Datos!$F$11:$F$12</definedName>
    <definedName name="Hostería">Datos!$E$11:$E$13</definedName>
    <definedName name="hosterias">#REF!</definedName>
    <definedName name="Hotel">Datos!$C$11:$C$15</definedName>
    <definedName name="HotelBoutique">Datos!$P$11:$P$12</definedName>
    <definedName name="hoteles">#REF!</definedName>
    <definedName name="Lodge">Datos!$M$11:$M$13</definedName>
    <definedName name="Resort">Datos!$J$11</definedName>
    <definedName name="Termas">Datos!$N$11:$N$15</definedName>
  </definedNames>
  <calcPr calcId="191029"/>
  <customWorkbookViews>
    <customWorkbookView name="Javier González - Vista personalizada" guid="{B3FC07ED-CCDB-4980-B2BF-C626DBBCB061}" mergeInterval="0" personalView="1" maximized="1" xWindow="1" yWindow="1" windowWidth="1360" windowHeight="538"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38" i="6" l="1"/>
  <c r="AH3" i="7"/>
  <c r="AI3" i="7"/>
  <c r="AJ3" i="7"/>
  <c r="AK3" i="7"/>
  <c r="AL3" i="7"/>
  <c r="AM3" i="7"/>
  <c r="AN3" i="7"/>
  <c r="AO3" i="7"/>
  <c r="AP3" i="7"/>
  <c r="AQ3" i="7"/>
  <c r="AR3" i="7"/>
  <c r="AS3" i="7"/>
  <c r="AT3" i="7"/>
  <c r="AU3" i="7"/>
  <c r="AV3" i="7"/>
  <c r="DR3" i="7" l="1"/>
  <c r="DQ3" i="7"/>
  <c r="DP3" i="7"/>
  <c r="DO3" i="7"/>
  <c r="DN3" i="7"/>
  <c r="DM3" i="7"/>
  <c r="DL3" i="7"/>
  <c r="DK3" i="7"/>
  <c r="DJ3" i="7"/>
  <c r="DI3" i="7"/>
  <c r="DH3" i="7"/>
  <c r="DG3" i="7"/>
  <c r="DF3" i="7"/>
  <c r="DE3" i="7"/>
  <c r="DD3" i="7"/>
  <c r="DC3" i="7"/>
  <c r="DB3" i="7"/>
  <c r="DA3" i="7"/>
  <c r="CZ3" i="7"/>
  <c r="CY3" i="7"/>
  <c r="CX3" i="7"/>
  <c r="CW3" i="7"/>
  <c r="CV3" i="7"/>
  <c r="CU3" i="7"/>
  <c r="CT3" i="7"/>
  <c r="CS3" i="7"/>
  <c r="CR3" i="7"/>
  <c r="CQ3" i="7"/>
  <c r="CP3" i="7"/>
  <c r="CO3" i="7"/>
  <c r="CN3" i="7"/>
  <c r="CM3" i="7"/>
  <c r="CL3" i="7"/>
  <c r="CK3" i="7"/>
  <c r="CJ3" i="7"/>
  <c r="BW3" i="7"/>
  <c r="BV3" i="7"/>
  <c r="BU3" i="7"/>
  <c r="BT3" i="7"/>
  <c r="BS3" i="7"/>
  <c r="BR3" i="7"/>
  <c r="BQ3" i="7"/>
  <c r="BP3" i="7"/>
  <c r="BO3" i="7"/>
  <c r="BN3" i="7"/>
  <c r="BM3" i="7"/>
  <c r="BL3" i="7"/>
  <c r="BK3" i="7"/>
  <c r="BJ3" i="7"/>
  <c r="BI3" i="7"/>
  <c r="BH3" i="7"/>
  <c r="BG3" i="7"/>
  <c r="BF3" i="7"/>
  <c r="BE3" i="7"/>
  <c r="BD3" i="7"/>
  <c r="BC3" i="7"/>
  <c r="BB3" i="7"/>
  <c r="AW3" i="7"/>
  <c r="R64" i="6"/>
  <c r="S64" i="6"/>
  <c r="T64" i="6"/>
  <c r="H60" i="6"/>
  <c r="H98" i="6"/>
  <c r="H97" i="6"/>
  <c r="H96" i="6"/>
  <c r="H95" i="6"/>
  <c r="H94" i="6"/>
  <c r="H99" i="6"/>
  <c r="H100" i="6"/>
  <c r="H101" i="6"/>
  <c r="R101" i="6" s="1"/>
  <c r="H102" i="6"/>
  <c r="H103" i="6"/>
  <c r="H104" i="6"/>
  <c r="H106" i="6"/>
  <c r="I106" i="6" s="1"/>
  <c r="H107" i="6"/>
  <c r="H108" i="6"/>
  <c r="I108" i="6" s="1"/>
  <c r="H109" i="6"/>
  <c r="I109" i="6" s="1"/>
  <c r="H110" i="6"/>
  <c r="H111" i="6"/>
  <c r="H112" i="6"/>
  <c r="H113" i="6"/>
  <c r="H114" i="6"/>
  <c r="H115" i="6"/>
  <c r="I115" i="6" s="1"/>
  <c r="H117" i="6"/>
  <c r="H118" i="6"/>
  <c r="I118" i="6" s="1"/>
  <c r="H119" i="6"/>
  <c r="Q119" i="6" s="1"/>
  <c r="H120" i="6"/>
  <c r="Q120" i="6" s="1"/>
  <c r="H121" i="6"/>
  <c r="I121" i="6" s="1"/>
  <c r="H122" i="6"/>
  <c r="I122" i="6" s="1"/>
  <c r="H124" i="6"/>
  <c r="I124" i="6" s="1"/>
  <c r="H125" i="6"/>
  <c r="H126" i="6"/>
  <c r="H127" i="6"/>
  <c r="I127" i="6" s="1"/>
  <c r="H128" i="6"/>
  <c r="Q128" i="6" s="1"/>
  <c r="H129" i="6"/>
  <c r="I129" i="6" s="1"/>
  <c r="H130" i="6"/>
  <c r="H131" i="6"/>
  <c r="H89" i="6"/>
  <c r="H88" i="6"/>
  <c r="H84" i="6"/>
  <c r="H83" i="6"/>
  <c r="I83" i="6" s="1"/>
  <c r="H90" i="6"/>
  <c r="R90" i="6" s="1"/>
  <c r="H91" i="6"/>
  <c r="H92" i="6"/>
  <c r="H85" i="6"/>
  <c r="H86" i="6"/>
  <c r="H87" i="6"/>
  <c r="I87" i="6" s="1"/>
  <c r="H79" i="6"/>
  <c r="H80" i="6"/>
  <c r="I80" i="6" s="1"/>
  <c r="H81" i="6"/>
  <c r="R81" i="6" s="1"/>
  <c r="H78" i="6"/>
  <c r="H77" i="6"/>
  <c r="I77" i="6" s="1"/>
  <c r="H76" i="6"/>
  <c r="H73" i="6"/>
  <c r="I73" i="6" s="1"/>
  <c r="H75" i="6"/>
  <c r="H70" i="6"/>
  <c r="H71" i="6"/>
  <c r="I71" i="6" s="1"/>
  <c r="H72" i="6"/>
  <c r="H69" i="6"/>
  <c r="I69" i="6" s="1"/>
  <c r="G124" i="6"/>
  <c r="G125" i="6"/>
  <c r="G126" i="6"/>
  <c r="G127" i="6"/>
  <c r="G128" i="6"/>
  <c r="G129" i="6"/>
  <c r="G130" i="6"/>
  <c r="G131" i="6"/>
  <c r="G117" i="6"/>
  <c r="G118" i="6"/>
  <c r="G119" i="6"/>
  <c r="G120" i="6"/>
  <c r="G121" i="6"/>
  <c r="G122" i="6"/>
  <c r="G106" i="6"/>
  <c r="G107" i="6"/>
  <c r="G108" i="6"/>
  <c r="G109" i="6"/>
  <c r="G110" i="6"/>
  <c r="G111" i="6"/>
  <c r="G112" i="6"/>
  <c r="Q112" i="6" s="1"/>
  <c r="G113" i="6"/>
  <c r="G114" i="6"/>
  <c r="G115" i="6"/>
  <c r="G100" i="6"/>
  <c r="G101" i="6"/>
  <c r="G102" i="6"/>
  <c r="G103" i="6"/>
  <c r="G104" i="6"/>
  <c r="G99" i="6"/>
  <c r="G97" i="6"/>
  <c r="G98" i="6"/>
  <c r="G96" i="6"/>
  <c r="G95" i="6"/>
  <c r="G94" i="6"/>
  <c r="G91" i="6"/>
  <c r="G92" i="6"/>
  <c r="Q92" i="6" s="1"/>
  <c r="G90" i="6"/>
  <c r="G89" i="6"/>
  <c r="G88" i="6"/>
  <c r="G86" i="6"/>
  <c r="G87" i="6"/>
  <c r="G85" i="6"/>
  <c r="G84" i="6"/>
  <c r="G81" i="6"/>
  <c r="G83" i="6"/>
  <c r="G80" i="6"/>
  <c r="G79" i="6"/>
  <c r="G77" i="6"/>
  <c r="G78" i="6"/>
  <c r="G76" i="6"/>
  <c r="G75" i="6"/>
  <c r="G70" i="6"/>
  <c r="G71" i="6"/>
  <c r="G72" i="6"/>
  <c r="G73" i="6"/>
  <c r="G69" i="6"/>
  <c r="G55" i="6"/>
  <c r="G56" i="6"/>
  <c r="G63" i="6"/>
  <c r="G62" i="6"/>
  <c r="G61" i="6"/>
  <c r="G60" i="6"/>
  <c r="H63" i="6"/>
  <c r="H61" i="6"/>
  <c r="H62" i="6"/>
  <c r="G57" i="6"/>
  <c r="G58" i="6"/>
  <c r="G54" i="6"/>
  <c r="G53" i="6"/>
  <c r="H58" i="6"/>
  <c r="I58" i="6" s="1"/>
  <c r="H57" i="6"/>
  <c r="I57" i="6" s="1"/>
  <c r="H56" i="6"/>
  <c r="I56" i="6" s="1"/>
  <c r="H54" i="6"/>
  <c r="I54" i="6" s="1"/>
  <c r="H55" i="6"/>
  <c r="I55" i="6" s="1"/>
  <c r="H53" i="6"/>
  <c r="I53" i="6" s="1"/>
  <c r="H49" i="6"/>
  <c r="H50" i="6"/>
  <c r="H51" i="6"/>
  <c r="I51" i="6" s="1"/>
  <c r="H48" i="6"/>
  <c r="G49" i="6"/>
  <c r="G50" i="6"/>
  <c r="G51" i="6"/>
  <c r="G48" i="6"/>
  <c r="G47" i="6"/>
  <c r="G46" i="6"/>
  <c r="H47" i="6"/>
  <c r="I47" i="6" s="1"/>
  <c r="H46" i="6"/>
  <c r="I46" i="6" s="1"/>
  <c r="I125" i="6"/>
  <c r="I131" i="6"/>
  <c r="I107" i="6"/>
  <c r="I111" i="6"/>
  <c r="I112" i="6"/>
  <c r="I95" i="6"/>
  <c r="I96" i="6"/>
  <c r="I97" i="6"/>
  <c r="I102" i="6"/>
  <c r="I103" i="6"/>
  <c r="I85" i="6"/>
  <c r="I86" i="6"/>
  <c r="I91" i="6"/>
  <c r="I92" i="6"/>
  <c r="I89" i="6"/>
  <c r="I88" i="6"/>
  <c r="Q122" i="6" l="1"/>
  <c r="I120" i="6"/>
  <c r="T49" i="6"/>
  <c r="Q131" i="6"/>
  <c r="R110" i="6"/>
  <c r="Q103" i="6"/>
  <c r="Q88" i="6"/>
  <c r="Q86" i="6"/>
  <c r="I119" i="6"/>
  <c r="Q71" i="6"/>
  <c r="Q80" i="6"/>
  <c r="R127" i="6"/>
  <c r="R118" i="6"/>
  <c r="Q109" i="6"/>
  <c r="Q118" i="6"/>
  <c r="R72" i="6"/>
  <c r="R70" i="6"/>
  <c r="R79" i="6"/>
  <c r="Q117" i="6"/>
  <c r="R108" i="6"/>
  <c r="R99" i="6"/>
  <c r="Q110" i="6"/>
  <c r="I90" i="6"/>
  <c r="Q48" i="6"/>
  <c r="Q58" i="6"/>
  <c r="R88" i="6"/>
  <c r="R125" i="6"/>
  <c r="Q107" i="6"/>
  <c r="Q94" i="6"/>
  <c r="Q56" i="6"/>
  <c r="Q106" i="6"/>
  <c r="Q72" i="6"/>
  <c r="I101" i="6"/>
  <c r="I110" i="6"/>
  <c r="I128" i="6"/>
  <c r="Q73" i="6"/>
  <c r="R86" i="6"/>
  <c r="Q89" i="6"/>
  <c r="R95" i="6"/>
  <c r="Q62" i="6"/>
  <c r="Q85" i="6"/>
  <c r="R131" i="6"/>
  <c r="Q96" i="6"/>
  <c r="Q129" i="6"/>
  <c r="Q101" i="6"/>
  <c r="R61" i="6"/>
  <c r="R92" i="6"/>
  <c r="R112" i="6"/>
  <c r="R103" i="6"/>
  <c r="R97" i="6"/>
  <c r="Q127" i="6"/>
  <c r="Q97" i="6"/>
  <c r="I72" i="6"/>
  <c r="Q69" i="6"/>
  <c r="Q78" i="6"/>
  <c r="Q91" i="6"/>
  <c r="R120" i="6"/>
  <c r="Q111" i="6"/>
  <c r="Q102" i="6"/>
  <c r="Q98" i="6"/>
  <c r="Q125" i="6"/>
  <c r="Q95" i="6"/>
  <c r="Q90" i="6"/>
  <c r="Q63" i="6"/>
  <c r="R115" i="6"/>
  <c r="Q115" i="6"/>
  <c r="Q104" i="6"/>
  <c r="I104" i="6"/>
  <c r="Q100" i="6"/>
  <c r="I100" i="6"/>
  <c r="I94" i="6"/>
  <c r="Q81" i="6"/>
  <c r="R47" i="6"/>
  <c r="Q77" i="6"/>
  <c r="Q76" i="6"/>
  <c r="Q75" i="6"/>
  <c r="R75" i="6"/>
  <c r="I75" i="6"/>
  <c r="Q54" i="6"/>
  <c r="I62" i="6"/>
  <c r="Q61" i="6"/>
  <c r="I61" i="6"/>
  <c r="Q60" i="6"/>
  <c r="I60" i="6"/>
  <c r="I98" i="6"/>
  <c r="I79" i="6"/>
  <c r="Q47" i="6"/>
  <c r="S49" i="6"/>
  <c r="T62" i="6"/>
  <c r="T60" i="6"/>
  <c r="T57" i="6"/>
  <c r="T55" i="6"/>
  <c r="T53" i="6"/>
  <c r="T130" i="6"/>
  <c r="T128" i="6"/>
  <c r="T126" i="6"/>
  <c r="T124" i="6"/>
  <c r="T121" i="6"/>
  <c r="T119" i="6"/>
  <c r="T117" i="6"/>
  <c r="T114" i="6"/>
  <c r="T111" i="6"/>
  <c r="T109" i="6"/>
  <c r="T107" i="6"/>
  <c r="T104" i="6"/>
  <c r="T102" i="6"/>
  <c r="T100" i="6"/>
  <c r="T98" i="6"/>
  <c r="T96" i="6"/>
  <c r="T94" i="6"/>
  <c r="T91" i="6"/>
  <c r="T89" i="6"/>
  <c r="T87" i="6"/>
  <c r="T85" i="6"/>
  <c r="T83" i="6"/>
  <c r="T80" i="6"/>
  <c r="T78" i="6"/>
  <c r="T76" i="6"/>
  <c r="T73" i="6"/>
  <c r="T71" i="6"/>
  <c r="T69" i="6"/>
  <c r="Q108" i="6"/>
  <c r="Q99" i="6"/>
  <c r="I117" i="6"/>
  <c r="I126" i="6"/>
  <c r="I78" i="6"/>
  <c r="T51" i="6"/>
  <c r="R49" i="6"/>
  <c r="S62" i="6"/>
  <c r="S60" i="6"/>
  <c r="S57" i="6"/>
  <c r="S55" i="6"/>
  <c r="S53" i="6"/>
  <c r="S130" i="6"/>
  <c r="S128" i="6"/>
  <c r="S126" i="6"/>
  <c r="S124" i="6"/>
  <c r="S121" i="6"/>
  <c r="S119" i="6"/>
  <c r="S117" i="6"/>
  <c r="S114" i="6"/>
  <c r="S111" i="6"/>
  <c r="S109" i="6"/>
  <c r="S107" i="6"/>
  <c r="S104" i="6"/>
  <c r="S102" i="6"/>
  <c r="S100" i="6"/>
  <c r="S98" i="6"/>
  <c r="S96" i="6"/>
  <c r="S94" i="6"/>
  <c r="S91" i="6"/>
  <c r="S89" i="6"/>
  <c r="S87" i="6"/>
  <c r="S85" i="6"/>
  <c r="S83" i="6"/>
  <c r="S80" i="6"/>
  <c r="S78" i="6"/>
  <c r="S76" i="6"/>
  <c r="S73" i="6"/>
  <c r="S71" i="6"/>
  <c r="S69" i="6"/>
  <c r="I76" i="6"/>
  <c r="S51" i="6"/>
  <c r="T48" i="6"/>
  <c r="R62" i="6"/>
  <c r="R60" i="6"/>
  <c r="R57" i="6"/>
  <c r="R55" i="6"/>
  <c r="R53" i="6"/>
  <c r="R130" i="6"/>
  <c r="R128" i="6"/>
  <c r="R126" i="6"/>
  <c r="R124" i="6"/>
  <c r="R121" i="6"/>
  <c r="R119" i="6"/>
  <c r="R117" i="6"/>
  <c r="R114" i="6"/>
  <c r="R111" i="6"/>
  <c r="R109" i="6"/>
  <c r="R107" i="6"/>
  <c r="R104" i="6"/>
  <c r="R102" i="6"/>
  <c r="R100" i="6"/>
  <c r="R98" i="6"/>
  <c r="R96" i="6"/>
  <c r="R94" i="6"/>
  <c r="R91" i="6"/>
  <c r="R89" i="6"/>
  <c r="R87" i="6"/>
  <c r="R85" i="6"/>
  <c r="R83" i="6"/>
  <c r="R80" i="6"/>
  <c r="R78" i="6"/>
  <c r="R76" i="6"/>
  <c r="R73" i="6"/>
  <c r="R71" i="6"/>
  <c r="R69" i="6"/>
  <c r="Q84" i="6"/>
  <c r="Q79" i="6"/>
  <c r="Q70" i="6"/>
  <c r="R51" i="6"/>
  <c r="S48" i="6"/>
  <c r="Q57" i="6"/>
  <c r="Q55" i="6"/>
  <c r="Q53" i="6"/>
  <c r="Q130" i="6"/>
  <c r="Q126" i="6"/>
  <c r="Q124" i="6"/>
  <c r="Q121" i="6"/>
  <c r="Q114" i="6"/>
  <c r="Q87" i="6"/>
  <c r="Q83" i="6"/>
  <c r="I70" i="6"/>
  <c r="Q51" i="6"/>
  <c r="T50" i="6"/>
  <c r="R48" i="6"/>
  <c r="T61" i="6"/>
  <c r="T58" i="6"/>
  <c r="T56" i="6"/>
  <c r="T54" i="6"/>
  <c r="T131" i="6"/>
  <c r="T129" i="6"/>
  <c r="T127" i="6"/>
  <c r="T125" i="6"/>
  <c r="T122" i="6"/>
  <c r="T120" i="6"/>
  <c r="T118" i="6"/>
  <c r="T115" i="6"/>
  <c r="T112" i="6"/>
  <c r="T110" i="6"/>
  <c r="T108" i="6"/>
  <c r="T106" i="6"/>
  <c r="T103" i="6"/>
  <c r="T101" i="6"/>
  <c r="T99" i="6"/>
  <c r="T97" i="6"/>
  <c r="T95" i="6"/>
  <c r="T92" i="6"/>
  <c r="T90" i="6"/>
  <c r="T88" i="6"/>
  <c r="T86" i="6"/>
  <c r="T84" i="6"/>
  <c r="T81" i="6"/>
  <c r="T79" i="6"/>
  <c r="T77" i="6"/>
  <c r="T75" i="6"/>
  <c r="T72" i="6"/>
  <c r="T70" i="6"/>
  <c r="Q50" i="6"/>
  <c r="S50" i="6"/>
  <c r="T47" i="6"/>
  <c r="S61" i="6"/>
  <c r="S58" i="6"/>
  <c r="S56" i="6"/>
  <c r="S54" i="6"/>
  <c r="S131" i="6"/>
  <c r="S129" i="6"/>
  <c r="S127" i="6"/>
  <c r="S125" i="6"/>
  <c r="S122" i="6"/>
  <c r="S120" i="6"/>
  <c r="S118" i="6"/>
  <c r="S115" i="6"/>
  <c r="S112" i="6"/>
  <c r="S110" i="6"/>
  <c r="S108" i="6"/>
  <c r="S106" i="6"/>
  <c r="S103" i="6"/>
  <c r="S101" i="6"/>
  <c r="S99" i="6"/>
  <c r="S97" i="6"/>
  <c r="S95" i="6"/>
  <c r="S92" i="6"/>
  <c r="S90" i="6"/>
  <c r="S88" i="6"/>
  <c r="S86" i="6"/>
  <c r="S84" i="6"/>
  <c r="S81" i="6"/>
  <c r="S79" i="6"/>
  <c r="S77" i="6"/>
  <c r="S75" i="6"/>
  <c r="S72" i="6"/>
  <c r="S70" i="6"/>
  <c r="I99" i="6"/>
  <c r="I81" i="6"/>
  <c r="Q49" i="6"/>
  <c r="R50" i="6"/>
  <c r="S47" i="6"/>
  <c r="R58" i="6"/>
  <c r="R56" i="6"/>
  <c r="R54" i="6"/>
  <c r="R129" i="6"/>
  <c r="R122" i="6"/>
  <c r="R106" i="6"/>
  <c r="R84" i="6"/>
  <c r="R77" i="6"/>
  <c r="I63" i="6"/>
  <c r="T63" i="6"/>
  <c r="S63" i="6"/>
  <c r="R63" i="6"/>
  <c r="T113" i="6"/>
  <c r="S113" i="6"/>
  <c r="R113" i="6"/>
  <c r="Q113" i="6"/>
  <c r="T46" i="6"/>
  <c r="S46" i="6"/>
  <c r="R46" i="6"/>
  <c r="Q46" i="6"/>
  <c r="I50" i="6"/>
  <c r="I49" i="6"/>
  <c r="I130" i="6"/>
  <c r="I113" i="6"/>
  <c r="I84" i="6"/>
  <c r="I48" i="6"/>
  <c r="I114" i="6"/>
  <c r="AB3" i="7"/>
  <c r="N132" i="6" l="1"/>
  <c r="O132" i="6"/>
  <c r="P132" i="6"/>
  <c r="M132" i="6"/>
  <c r="G135" i="6"/>
  <c r="T132" i="6" l="1"/>
  <c r="F26" i="6" s="1"/>
  <c r="W3" i="7" s="1"/>
  <c r="R132" i="6"/>
  <c r="F24" i="6" s="1"/>
  <c r="U3" i="7" s="1"/>
  <c r="S132" i="6"/>
  <c r="F25" i="6" s="1"/>
  <c r="V3" i="7" s="1"/>
  <c r="D148" i="6"/>
  <c r="F148" i="6" s="1"/>
  <c r="G140" i="6"/>
  <c r="G139" i="6"/>
  <c r="G138" i="6"/>
  <c r="G137" i="6"/>
  <c r="G136" i="6"/>
  <c r="G134" i="6"/>
  <c r="L69" i="6"/>
  <c r="K69" i="6"/>
  <c r="J69" i="6"/>
  <c r="J70" i="6"/>
  <c r="K70" i="6"/>
  <c r="L70" i="6"/>
  <c r="J71" i="6"/>
  <c r="K71" i="6"/>
  <c r="L71" i="6"/>
  <c r="J72" i="6"/>
  <c r="K72" i="6"/>
  <c r="L72" i="6"/>
  <c r="J73" i="6"/>
  <c r="K73" i="6"/>
  <c r="L73" i="6"/>
  <c r="L63" i="6"/>
  <c r="K63" i="6"/>
  <c r="J63" i="6"/>
  <c r="L62" i="6"/>
  <c r="K62" i="6"/>
  <c r="J62" i="6"/>
  <c r="L61" i="6"/>
  <c r="K61" i="6"/>
  <c r="J61" i="6"/>
  <c r="L60" i="6"/>
  <c r="K60" i="6"/>
  <c r="J60" i="6"/>
  <c r="L58" i="6"/>
  <c r="K58" i="6"/>
  <c r="J58" i="6"/>
  <c r="L57" i="6"/>
  <c r="K57" i="6"/>
  <c r="J57" i="6"/>
  <c r="L56" i="6"/>
  <c r="K56" i="6"/>
  <c r="J56" i="6"/>
  <c r="L55" i="6"/>
  <c r="K55" i="6"/>
  <c r="J55" i="6"/>
  <c r="L54" i="6"/>
  <c r="K54" i="6"/>
  <c r="J54" i="6"/>
  <c r="L53" i="6"/>
  <c r="K53" i="6"/>
  <c r="J53" i="6"/>
  <c r="G132" i="6"/>
  <c r="I64" i="6"/>
  <c r="Q64" i="6" s="1"/>
  <c r="Q132" i="6" s="1"/>
  <c r="F23" i="6" s="1"/>
  <c r="T3" i="7" s="1"/>
  <c r="I135" i="6" l="1"/>
  <c r="C135" i="6" s="1"/>
  <c r="K136" i="6"/>
  <c r="L136" i="6"/>
  <c r="L134" i="6"/>
  <c r="J134" i="6"/>
  <c r="J124" i="6" l="1"/>
  <c r="K124" i="6"/>
  <c r="L124" i="6"/>
  <c r="J125" i="6"/>
  <c r="K125" i="6"/>
  <c r="L125" i="6"/>
  <c r="J126" i="6"/>
  <c r="K126" i="6"/>
  <c r="L126" i="6"/>
  <c r="J127" i="6"/>
  <c r="K127" i="6"/>
  <c r="L127" i="6"/>
  <c r="J128" i="6"/>
  <c r="K128" i="6"/>
  <c r="L128" i="6"/>
  <c r="J129" i="6"/>
  <c r="K129" i="6"/>
  <c r="L129" i="6"/>
  <c r="J130" i="6"/>
  <c r="K130" i="6"/>
  <c r="L130" i="6"/>
  <c r="J131" i="6"/>
  <c r="K131" i="6"/>
  <c r="L131" i="6"/>
  <c r="J117" i="6"/>
  <c r="K117" i="6"/>
  <c r="L117" i="6"/>
  <c r="J118" i="6"/>
  <c r="K118" i="6"/>
  <c r="L118" i="6"/>
  <c r="J119" i="6"/>
  <c r="K119" i="6"/>
  <c r="L119" i="6"/>
  <c r="J120" i="6"/>
  <c r="K120" i="6"/>
  <c r="L120" i="6"/>
  <c r="J121" i="6"/>
  <c r="K121" i="6"/>
  <c r="L121" i="6"/>
  <c r="J122" i="6"/>
  <c r="K122" i="6"/>
  <c r="L122" i="6"/>
  <c r="J106" i="6"/>
  <c r="K106" i="6"/>
  <c r="L106" i="6"/>
  <c r="J107" i="6"/>
  <c r="K107" i="6"/>
  <c r="L107" i="6"/>
  <c r="J108" i="6"/>
  <c r="K108" i="6"/>
  <c r="L108" i="6"/>
  <c r="J109" i="6"/>
  <c r="K109" i="6"/>
  <c r="L109" i="6"/>
  <c r="J110" i="6"/>
  <c r="K110" i="6"/>
  <c r="L110" i="6"/>
  <c r="J111" i="6"/>
  <c r="K111" i="6"/>
  <c r="L111" i="6"/>
  <c r="J112" i="6"/>
  <c r="K112" i="6"/>
  <c r="L112" i="6"/>
  <c r="J113" i="6"/>
  <c r="K113" i="6"/>
  <c r="L113" i="6"/>
  <c r="J114" i="6"/>
  <c r="K114" i="6"/>
  <c r="L114" i="6"/>
  <c r="J115" i="6"/>
  <c r="K115" i="6"/>
  <c r="L115" i="6"/>
  <c r="L103" i="6"/>
  <c r="K103" i="6"/>
  <c r="J103" i="6"/>
  <c r="L92" i="6"/>
  <c r="K92" i="6"/>
  <c r="J92" i="6"/>
  <c r="L91" i="6"/>
  <c r="K91" i="6"/>
  <c r="J91" i="6"/>
  <c r="L90" i="6"/>
  <c r="K90" i="6"/>
  <c r="J90" i="6"/>
  <c r="L89" i="6"/>
  <c r="K89" i="6"/>
  <c r="J89" i="6"/>
  <c r="L88" i="6"/>
  <c r="K88" i="6"/>
  <c r="J88" i="6"/>
  <c r="L87" i="6"/>
  <c r="K87" i="6"/>
  <c r="J87" i="6"/>
  <c r="L86" i="6"/>
  <c r="K86" i="6"/>
  <c r="J86" i="6"/>
  <c r="L85" i="6"/>
  <c r="K85" i="6"/>
  <c r="J85" i="6"/>
  <c r="L84" i="6"/>
  <c r="K84" i="6"/>
  <c r="J84" i="6"/>
  <c r="K51" i="6"/>
  <c r="K50" i="6"/>
  <c r="K49" i="6"/>
  <c r="I16" i="6"/>
  <c r="G133" i="6"/>
  <c r="CH3" i="7"/>
  <c r="CG3" i="7"/>
  <c r="CF3" i="7"/>
  <c r="CE3" i="7"/>
  <c r="CA3" i="7"/>
  <c r="BY3" i="7"/>
  <c r="BX3" i="7"/>
  <c r="H185" i="6"/>
  <c r="G185" i="6"/>
  <c r="G3" i="7"/>
  <c r="J139" i="6" l="1"/>
  <c r="K138" i="6"/>
  <c r="K139" i="6"/>
  <c r="K140" i="6"/>
  <c r="J140" i="6"/>
  <c r="J138" i="6"/>
  <c r="I138" i="6"/>
  <c r="I139" i="6"/>
  <c r="C139" i="6" s="1"/>
  <c r="I140" i="6"/>
  <c r="C140" i="6" s="1"/>
  <c r="K64" i="6"/>
  <c r="J64" i="6"/>
  <c r="L64" i="6"/>
  <c r="CI3" i="7"/>
  <c r="CD3" i="7"/>
  <c r="CC3" i="7"/>
  <c r="CB3" i="7"/>
  <c r="BZ3" i="7"/>
  <c r="BA3" i="7"/>
  <c r="AZ3" i="7"/>
  <c r="AY3" i="7"/>
  <c r="AX3" i="7"/>
  <c r="Q3" i="7"/>
  <c r="P3" i="7"/>
  <c r="O3" i="7"/>
  <c r="N3" i="7"/>
  <c r="M3" i="7"/>
  <c r="L3" i="7"/>
  <c r="K3" i="7"/>
  <c r="J3" i="7"/>
  <c r="I3" i="7"/>
  <c r="H3" i="7"/>
  <c r="F3" i="7"/>
  <c r="E3" i="7"/>
  <c r="D3" i="7"/>
  <c r="C3" i="7"/>
  <c r="B3" i="7"/>
  <c r="A3" i="7"/>
  <c r="B143" i="6" l="1"/>
  <c r="C21" i="6" s="1"/>
  <c r="S3" i="7" s="1"/>
  <c r="B142" i="6"/>
  <c r="C20" i="6" s="1"/>
  <c r="R3" i="7" s="1"/>
  <c r="L135" i="6"/>
  <c r="K135" i="6"/>
  <c r="J135" i="6"/>
  <c r="L104" i="6"/>
  <c r="L102" i="6"/>
  <c r="L101" i="6"/>
  <c r="L100" i="6"/>
  <c r="L99" i="6"/>
  <c r="L98" i="6"/>
  <c r="L97" i="6"/>
  <c r="L96" i="6"/>
  <c r="L95" i="6"/>
  <c r="L94" i="6"/>
  <c r="L83" i="6"/>
  <c r="K104" i="6"/>
  <c r="K102" i="6"/>
  <c r="K101" i="6"/>
  <c r="K100" i="6"/>
  <c r="K99" i="6"/>
  <c r="K98" i="6"/>
  <c r="K97" i="6"/>
  <c r="K96" i="6"/>
  <c r="K95" i="6"/>
  <c r="K94" i="6"/>
  <c r="K83" i="6"/>
  <c r="J104" i="6"/>
  <c r="J102" i="6"/>
  <c r="J101" i="6"/>
  <c r="J100" i="6"/>
  <c r="J99" i="6"/>
  <c r="J98" i="6"/>
  <c r="J97" i="6"/>
  <c r="J96" i="6"/>
  <c r="J95" i="6"/>
  <c r="J94" i="6"/>
  <c r="J83" i="6"/>
  <c r="K48" i="6"/>
  <c r="K47" i="6"/>
  <c r="L140" i="6" l="1"/>
  <c r="L138" i="6"/>
  <c r="L137" i="6"/>
  <c r="L139" i="6"/>
  <c r="I136" i="6"/>
  <c r="C136" i="6" s="1"/>
  <c r="J137" i="6"/>
  <c r="D147" i="6"/>
  <c r="F147" i="6" s="1"/>
  <c r="J76" i="6"/>
  <c r="K137" i="6"/>
  <c r="I137" i="6"/>
  <c r="C137" i="6" s="1"/>
  <c r="F31" i="6"/>
  <c r="AC3" i="7" s="1"/>
  <c r="J75" i="6"/>
  <c r="B158" i="6"/>
  <c r="F33" i="6" s="1"/>
  <c r="AE3" i="7" s="1"/>
  <c r="B160" i="6"/>
  <c r="F34" i="6" s="1"/>
  <c r="AF3" i="7" s="1"/>
  <c r="B156" i="6"/>
  <c r="F32" i="6" s="1"/>
  <c r="AD3" i="7" s="1"/>
  <c r="I132" i="6"/>
  <c r="I133" i="6" s="1"/>
  <c r="B145" i="6" s="1"/>
  <c r="I134" i="6"/>
  <c r="K46" i="6"/>
  <c r="K134" i="6" s="1"/>
  <c r="J81" i="6"/>
  <c r="J80" i="6"/>
  <c r="J79" i="6"/>
  <c r="J78" i="6"/>
  <c r="J77" i="6"/>
  <c r="C134" i="6" l="1"/>
  <c r="B148" i="6" s="1"/>
  <c r="J136" i="6"/>
  <c r="B154" i="6"/>
  <c r="F30" i="6" s="1"/>
  <c r="AA3" i="7" s="1"/>
  <c r="J132" i="6"/>
  <c r="J133" i="6" s="1"/>
  <c r="B150" i="6"/>
  <c r="F28" i="6" s="1"/>
  <c r="Y3" i="7" s="1"/>
  <c r="L132" i="6"/>
  <c r="L133" i="6" s="1"/>
  <c r="K132" i="6"/>
  <c r="K133" i="6" s="1"/>
  <c r="B152" i="6"/>
  <c r="F29" i="6" l="1"/>
  <c r="Z3" i="7" s="1"/>
  <c r="F27" i="6"/>
  <c r="X3" i="7" s="1"/>
  <c r="C144" i="6"/>
  <c r="O163" i="6"/>
  <c r="P163" i="6" s="1"/>
  <c r="F35" i="6" l="1"/>
  <c r="AG3" i="7" s="1"/>
</calcChain>
</file>

<file path=xl/sharedStrings.xml><?xml version="1.0" encoding="utf-8"?>
<sst xmlns="http://schemas.openxmlformats.org/spreadsheetml/2006/main" count="713" uniqueCount="465">
  <si>
    <t>Dirección:</t>
  </si>
  <si>
    <t>RM</t>
  </si>
  <si>
    <t>Casa</t>
  </si>
  <si>
    <t>Edificio</t>
  </si>
  <si>
    <t>%</t>
  </si>
  <si>
    <t>II Antofagasta</t>
  </si>
  <si>
    <t>V Valparaíso</t>
  </si>
  <si>
    <t>Control de Versiones</t>
  </si>
  <si>
    <t>Versión</t>
  </si>
  <si>
    <t>Fecha</t>
  </si>
  <si>
    <t>Elemento que cambia</t>
  </si>
  <si>
    <t>Detallaes del elemento que cambia</t>
  </si>
  <si>
    <t>0.2</t>
  </si>
  <si>
    <t>-</t>
  </si>
  <si>
    <t>0.2.1</t>
  </si>
  <si>
    <t>Fórmula de cálculo de resultados</t>
  </si>
  <si>
    <t>El gráfico varía según los resultados de la nueva "tabla resumen de resultados" (que arroja exactamente los mismos resultados oficiales pero entrega un mayor nivel de detalle), no obstante, las cifras y fórmulas anteriores permanecen en las mismas celdas de manera oculta (color blanco) y funcionan igual.</t>
  </si>
  <si>
    <t>Comuna</t>
  </si>
  <si>
    <t>Región</t>
  </si>
  <si>
    <t>Cantidad de pisos</t>
  </si>
  <si>
    <t>I Tarapacá</t>
  </si>
  <si>
    <t>III Atacama</t>
  </si>
  <si>
    <t>IV Coquimbo</t>
  </si>
  <si>
    <t>VI O´Higgins</t>
  </si>
  <si>
    <t>VII Maule</t>
  </si>
  <si>
    <t>VIII Bío Bío</t>
  </si>
  <si>
    <t>IX Araucanía</t>
  </si>
  <si>
    <t>XIV  Arica y Parinacota</t>
  </si>
  <si>
    <t>X Los Lagos</t>
  </si>
  <si>
    <t>XV Los Ríos</t>
  </si>
  <si>
    <t>XI Aysén</t>
  </si>
  <si>
    <t>XII Magallanes</t>
  </si>
  <si>
    <t>0.4</t>
  </si>
  <si>
    <t>Puntaje por tener ascensor cuando el servicio atiende en pisos superiores o tiene un sólo piso.
- Al marcar “un sólo piso”, la ficha te dice cuáles puntos no aplican.
- Un párrafo dinámico al final de la ficha, que indica si el servicio evaluado está en condiciones de postular al sello. Si el servicio tiene potencial, la ficha ida lo invita a postular.
- Una hoja de sistematización automática (Uso Senadis) que indica, entre otros datos: los indicadores principales.</t>
  </si>
  <si>
    <t>Varios</t>
  </si>
  <si>
    <t xml:space="preserve">Zona </t>
  </si>
  <si>
    <t>Rural</t>
  </si>
  <si>
    <t>No aplica</t>
  </si>
  <si>
    <t>Sí</t>
  </si>
  <si>
    <t>No</t>
  </si>
  <si>
    <t>Teléfono</t>
  </si>
  <si>
    <t>Existe vereda para aproximarse al acceso</t>
  </si>
  <si>
    <t>10.b Las puertas de closet son fáciles de accionar y no impiden el acercamiento de una persona en silla de ruedas</t>
  </si>
  <si>
    <t xml:space="preserve">10.c Al menos una barra de ropa se encuentra a una altura de 1,20 mt o bien es abatible para permitir llegar a esa altura
</t>
  </si>
  <si>
    <t xml:space="preserve">10.d Escritorio o mesa de noche tienen espacio libre bajo la cubierta, y permiten la aproximación y uso a una persona usuaria de silla de ruedas
</t>
  </si>
  <si>
    <t>10.e Accesorios como enchufes o interruptores se encuentran entre 40cm de altura y 1.20 mt</t>
  </si>
  <si>
    <t>Nombre Completo del Alojamiento Turístico evaluado:</t>
  </si>
  <si>
    <t>Nombre de la persona que realiza la evaluación:</t>
  </si>
  <si>
    <t>Cuenta con habitación preferencial para personas en situación de discapacidad (lista desplegable)</t>
  </si>
  <si>
    <t>pje</t>
  </si>
  <si>
    <t xml:space="preserve">sí/no </t>
  </si>
  <si>
    <t>pje final</t>
  </si>
  <si>
    <t>10. a Existe espacio al interior de la habitación accesible,  lateral o frontal a la cama, que permite el giro de diámetro libre de 1,50 mts</t>
  </si>
  <si>
    <t>pje final rural</t>
  </si>
  <si>
    <t>pje final 1 piso</t>
  </si>
  <si>
    <t>pje final rural 1 piso</t>
  </si>
  <si>
    <t>Ingreso</t>
  </si>
  <si>
    <t xml:space="preserve">Circulación </t>
  </si>
  <si>
    <t>Uso</t>
  </si>
  <si>
    <t>% Accesibilidad en uso de los espacios</t>
  </si>
  <si>
    <t>% Accesibilidad en circulaciones interiores</t>
  </si>
  <si>
    <t xml:space="preserve">% Accesibilidad en ingreso autónomo </t>
  </si>
  <si>
    <t>% Accesibilidad en aproximación exterior</t>
  </si>
  <si>
    <t>% Accesibilidad general</t>
  </si>
  <si>
    <t>Consideraciones especiales</t>
  </si>
  <si>
    <t>Detalles</t>
  </si>
  <si>
    <t>Declaraciones preliminares</t>
  </si>
  <si>
    <t>Respecto de la habitación preferencial para personas en situación de discapacidad</t>
  </si>
  <si>
    <t>Gráfico</t>
  </si>
  <si>
    <t>% Accesible</t>
  </si>
  <si>
    <t>% No accesible</t>
  </si>
  <si>
    <t>Correo electrónico</t>
  </si>
  <si>
    <t>Tipo de Edificación</t>
  </si>
  <si>
    <t>Cant. de estrellas</t>
  </si>
  <si>
    <t>Otro def. SERNATUR</t>
  </si>
  <si>
    <t xml:space="preserve">Tiene ascensor </t>
  </si>
  <si>
    <t>Consideraciones Especiales</t>
  </si>
  <si>
    <t>Resultados automáticos (no completar)</t>
  </si>
  <si>
    <t>Detalle</t>
  </si>
  <si>
    <t>Porcentaje general de accesibilidad</t>
  </si>
  <si>
    <t>% hab acc</t>
  </si>
  <si>
    <t>pje. hab acc</t>
  </si>
  <si>
    <r>
      <t xml:space="preserve">% Accesibilidad en </t>
    </r>
    <r>
      <rPr>
        <b/>
        <sz val="11"/>
        <color theme="1"/>
        <rFont val="Calibri"/>
        <family val="2"/>
        <scheme val="minor"/>
      </rPr>
      <t>aproximación</t>
    </r>
    <r>
      <rPr>
        <sz val="11"/>
        <color theme="1"/>
        <rFont val="Calibri"/>
        <family val="2"/>
        <scheme val="minor"/>
      </rPr>
      <t xml:space="preserve"> exterior</t>
    </r>
  </si>
  <si>
    <r>
      <t xml:space="preserve">% Accesibilidad en </t>
    </r>
    <r>
      <rPr>
        <b/>
        <sz val="11"/>
        <color theme="1"/>
        <rFont val="Calibri"/>
        <family val="2"/>
        <scheme val="minor"/>
      </rPr>
      <t>ingreso</t>
    </r>
    <r>
      <rPr>
        <sz val="11"/>
        <color theme="1"/>
        <rFont val="Calibri"/>
        <family val="2"/>
        <scheme val="minor"/>
      </rPr>
      <t xml:space="preserve"> autónomo </t>
    </r>
  </si>
  <si>
    <r>
      <t xml:space="preserve">% Accesibilidad en </t>
    </r>
    <r>
      <rPr>
        <b/>
        <sz val="11"/>
        <color theme="1"/>
        <rFont val="Calibri"/>
        <family val="2"/>
        <scheme val="minor"/>
      </rPr>
      <t>circulaciones</t>
    </r>
    <r>
      <rPr>
        <sz val="11"/>
        <color theme="1"/>
        <rFont val="Calibri"/>
        <family val="2"/>
        <scheme val="minor"/>
      </rPr>
      <t xml:space="preserve"> interiores</t>
    </r>
  </si>
  <si>
    <r>
      <t xml:space="preserve">% Accesibilidad en </t>
    </r>
    <r>
      <rPr>
        <b/>
        <sz val="11"/>
        <color theme="1"/>
        <rFont val="Calibri"/>
        <family val="2"/>
        <scheme val="minor"/>
      </rPr>
      <t>uso</t>
    </r>
    <r>
      <rPr>
        <sz val="11"/>
        <color theme="1"/>
        <rFont val="Calibri"/>
        <family val="2"/>
        <scheme val="minor"/>
      </rPr>
      <t xml:space="preserve"> de los espacios</t>
    </r>
  </si>
  <si>
    <t>pje. Baño</t>
  </si>
  <si>
    <t>% acc baño</t>
  </si>
  <si>
    <t>2. MÓDULO DE EVALUACIÓN</t>
  </si>
  <si>
    <t>1. MÓDULO DE INDIVIDUALIZACIÓN</t>
  </si>
  <si>
    <t>Consideraciones Especiales (zona)</t>
  </si>
  <si>
    <t>Consideraciones Especiales (pisos)</t>
  </si>
  <si>
    <t>Tipo de Edificación (lista desplegable):</t>
  </si>
  <si>
    <r>
      <t xml:space="preserve">% Accesibilidad en </t>
    </r>
    <r>
      <rPr>
        <b/>
        <sz val="11"/>
        <color theme="0"/>
        <rFont val="Calibri"/>
        <family val="2"/>
        <scheme val="minor"/>
      </rPr>
      <t>aproximación</t>
    </r>
    <r>
      <rPr>
        <sz val="11"/>
        <color theme="0"/>
        <rFont val="Calibri"/>
        <family val="2"/>
        <scheme val="minor"/>
      </rPr>
      <t xml:space="preserve"> exterior</t>
    </r>
  </si>
  <si>
    <r>
      <t xml:space="preserve">% Accesibilidad en </t>
    </r>
    <r>
      <rPr>
        <b/>
        <sz val="11"/>
        <color theme="0"/>
        <rFont val="Calibri"/>
        <family val="2"/>
        <scheme val="minor"/>
      </rPr>
      <t>ingreso</t>
    </r>
    <r>
      <rPr>
        <sz val="11"/>
        <color theme="0"/>
        <rFont val="Calibri"/>
        <family val="2"/>
        <scheme val="minor"/>
      </rPr>
      <t xml:space="preserve"> autónomo </t>
    </r>
  </si>
  <si>
    <r>
      <t xml:space="preserve">% Accesibilidad en </t>
    </r>
    <r>
      <rPr>
        <b/>
        <sz val="11"/>
        <color theme="0"/>
        <rFont val="Calibri"/>
        <family val="2"/>
        <scheme val="minor"/>
      </rPr>
      <t>circulaciones</t>
    </r>
    <r>
      <rPr>
        <sz val="11"/>
        <color theme="0"/>
        <rFont val="Calibri"/>
        <family val="2"/>
        <scheme val="minor"/>
      </rPr>
      <t xml:space="preserve"> interiores</t>
    </r>
  </si>
  <si>
    <r>
      <t xml:space="preserve">% Accesibilidad en </t>
    </r>
    <r>
      <rPr>
        <b/>
        <sz val="11"/>
        <color theme="0"/>
        <rFont val="Calibri"/>
        <family val="2"/>
        <scheme val="minor"/>
      </rPr>
      <t>uso</t>
    </r>
    <r>
      <rPr>
        <sz val="11"/>
        <color theme="0"/>
        <rFont val="Calibri"/>
        <family val="2"/>
        <scheme val="minor"/>
      </rPr>
      <t xml:space="preserve"> de los espacios</t>
    </r>
  </si>
  <si>
    <r>
      <t xml:space="preserve">% Accesibilidad </t>
    </r>
    <r>
      <rPr>
        <b/>
        <sz val="11"/>
        <color theme="0"/>
        <rFont val="Calibri"/>
        <family val="2"/>
        <scheme val="minor"/>
      </rPr>
      <t>habitación</t>
    </r>
    <r>
      <rPr>
        <sz val="11"/>
        <color theme="0"/>
        <rFont val="Calibri"/>
        <family val="2"/>
        <scheme val="minor"/>
      </rPr>
      <t xml:space="preserve"> preferencial</t>
    </r>
  </si>
  <si>
    <r>
      <t xml:space="preserve">% Accesibilidad </t>
    </r>
    <r>
      <rPr>
        <b/>
        <sz val="11"/>
        <color theme="0"/>
        <rFont val="Calibri"/>
        <family val="2"/>
        <scheme val="minor"/>
      </rPr>
      <t>baño</t>
    </r>
    <r>
      <rPr>
        <sz val="11"/>
        <color theme="0"/>
        <rFont val="Calibri"/>
        <family val="2"/>
        <scheme val="minor"/>
      </rPr>
      <t xml:space="preserve"> hab. Preferencial</t>
    </r>
  </si>
  <si>
    <t>Cuadro Resumen Resumen IDA "T" (alojamientos turísticos)</t>
  </si>
  <si>
    <t>Se reformula ficha para evaluación de alojamientos turísticos</t>
  </si>
  <si>
    <t>se evalúa habitación acceisbile y baño asociado. Ponderación variable según zona y cantidad de pisos</t>
  </si>
  <si>
    <t>Clase</t>
  </si>
  <si>
    <t>Albergue, Refugio u hostel</t>
  </si>
  <si>
    <t>Hostales y residenciales</t>
  </si>
  <si>
    <t>Alojamiento familiar o Bed &amp; Berakfast</t>
  </si>
  <si>
    <t>Haciendas o estancias</t>
  </si>
  <si>
    <t>Hosterías</t>
  </si>
  <si>
    <t>Apart-Hoteles</t>
  </si>
  <si>
    <t>Complejos turísticos o resort</t>
  </si>
  <si>
    <t>Hoteles</t>
  </si>
  <si>
    <t>Cabañas</t>
  </si>
  <si>
    <t>Termas</t>
  </si>
  <si>
    <t>Deptos. Turisticos t deptos. Ejecutivos</t>
  </si>
  <si>
    <t>Hospedajes Rurales</t>
  </si>
  <si>
    <t>Hoteles Boutique</t>
  </si>
  <si>
    <t>Centros de turismo de naturaleza o lodge</t>
  </si>
  <si>
    <t>Básico</t>
  </si>
  <si>
    <t>Turista</t>
  </si>
  <si>
    <t>Turista superior</t>
  </si>
  <si>
    <t>Lujo</t>
  </si>
  <si>
    <t>1 estrella</t>
  </si>
  <si>
    <t>2 estrellas</t>
  </si>
  <si>
    <t>3 estrellas</t>
  </si>
  <si>
    <t>4 estrellas</t>
  </si>
  <si>
    <t>5 estrellas</t>
  </si>
  <si>
    <t>Superior</t>
  </si>
  <si>
    <t>Estandar</t>
  </si>
  <si>
    <t>Premium</t>
  </si>
  <si>
    <t>Classic</t>
  </si>
  <si>
    <t>Resort</t>
  </si>
  <si>
    <t>Hotel</t>
  </si>
  <si>
    <t>Hostal</t>
  </si>
  <si>
    <t>Hostería</t>
  </si>
  <si>
    <t>Hostel</t>
  </si>
  <si>
    <t>HospedajeRural</t>
  </si>
  <si>
    <t>ApartHotel</t>
  </si>
  <si>
    <t>Estancia</t>
  </si>
  <si>
    <t>Lodge</t>
  </si>
  <si>
    <t>DptoTurístico</t>
  </si>
  <si>
    <t>HotelBoutique</t>
  </si>
  <si>
    <t>BedBreakfast</t>
  </si>
  <si>
    <t>Cant. Hab accesibles</t>
  </si>
  <si>
    <t>Cantidad habitaciones accesibles</t>
  </si>
  <si>
    <t>El espacio para comer (lista desplegable):</t>
  </si>
  <si>
    <t>Es accesible en silla de ruedas desde la puerta de calle del alojamiento hasta la mesa</t>
  </si>
  <si>
    <t>No es accesible en silla de ruedas desde la puerta de calle del alojamiento hasta la mesa</t>
  </si>
  <si>
    <t>El espacio para comer:</t>
  </si>
  <si>
    <t>ESTACIONAMIENTO ACCESIBLE</t>
  </si>
  <si>
    <t>El estacionamiento se encuentra en buen estado, sobre pavimento sólido, liso y  antideslizante (que la persona no resbale estando seco o mojado)</t>
  </si>
  <si>
    <t>El estacionamiento se encuentra señalizado y es claramente identificable</t>
  </si>
  <si>
    <t>INGRESO</t>
  </si>
  <si>
    <t>El recinto cuenta con al menos un estacionamiento interior reservado para personas con discapacidad (la cantidad de estacionamientos que deben existir se encuentran definidas por norma)</t>
  </si>
  <si>
    <t>Los pasillos se encuentran bien iluminados, y no se generan claroscuros que dificulten la percepción a personas con baja visión</t>
  </si>
  <si>
    <t>CIRCULACIONES VERTICALES (ASCENSORES Y ESCALERAS)</t>
  </si>
  <si>
    <t>La zona de acceso y puerta tienen buena iluminación artificial que permite una clara identificación cuando hay disminución de la luz natural</t>
  </si>
  <si>
    <t>INSTALACIONES DE SERVICIO</t>
  </si>
  <si>
    <t>El espacio mínimo lateral a una cama es de al menos 0,90mt, y en caso de haber 2 camas, será de 1,20mt entre ellas</t>
  </si>
  <si>
    <t>La puerta tiene dispositivo de apertura yo numeración de la habitación se encuentra en formato braille u optro sistema que permita ser identificado por personas con discapacidad visual</t>
  </si>
  <si>
    <t>La cama se encuentra a una altura de uso entre 0,46mt y 0,51mt</t>
  </si>
  <si>
    <t>El sistema de comunicación de la habitación es accesible y permite el uso a personas con discapacidad visual y con discapacidad auditiva)</t>
  </si>
  <si>
    <r>
      <t xml:space="preserve">% Accesibilidad </t>
    </r>
    <r>
      <rPr>
        <b/>
        <sz val="11"/>
        <color theme="1"/>
        <rFont val="Calibri"/>
        <family val="2"/>
        <scheme val="minor"/>
      </rPr>
      <t>baño</t>
    </r>
    <r>
      <rPr>
        <sz val="11"/>
        <color theme="1"/>
        <rFont val="Calibri"/>
        <family val="2"/>
        <scheme val="minor"/>
      </rPr>
      <t xml:space="preserve"> hab. Accesible</t>
    </r>
  </si>
  <si>
    <t>La puerta de ingreso habilitada para el acceso de Personas con Discapacidad tiene un ancho mínimo de 0,90mt y es de fácil accionamiento</t>
  </si>
  <si>
    <t>4.- CIRCULACIONES HORIZONTALES (PASILLOS)</t>
  </si>
  <si>
    <t>a1</t>
  </si>
  <si>
    <t>a2</t>
  </si>
  <si>
    <t>a3</t>
  </si>
  <si>
    <t xml:space="preserve"> ENTORNO (ESPACIO EXTERIOR)</t>
  </si>
  <si>
    <t>A</t>
  </si>
  <si>
    <t>B</t>
  </si>
  <si>
    <t>b1</t>
  </si>
  <si>
    <t>b2</t>
  </si>
  <si>
    <t>b3</t>
  </si>
  <si>
    <t>b4</t>
  </si>
  <si>
    <t>b5</t>
  </si>
  <si>
    <t>b6</t>
  </si>
  <si>
    <t xml:space="preserve"> INGRESO</t>
  </si>
  <si>
    <t>C</t>
  </si>
  <si>
    <t>c1</t>
  </si>
  <si>
    <t>c2</t>
  </si>
  <si>
    <t>c3</t>
  </si>
  <si>
    <t>c4</t>
  </si>
  <si>
    <t>c6</t>
  </si>
  <si>
    <t>c7</t>
  </si>
  <si>
    <t>D</t>
  </si>
  <si>
    <t>d1</t>
  </si>
  <si>
    <t>d2</t>
  </si>
  <si>
    <t>d3</t>
  </si>
  <si>
    <t>d4</t>
  </si>
  <si>
    <t>E</t>
  </si>
  <si>
    <t>e1</t>
  </si>
  <si>
    <t>e2</t>
  </si>
  <si>
    <t>e3</t>
  </si>
  <si>
    <t>e5</t>
  </si>
  <si>
    <t>e6</t>
  </si>
  <si>
    <t>e7</t>
  </si>
  <si>
    <t>F</t>
  </si>
  <si>
    <t>f1</t>
  </si>
  <si>
    <t>f2</t>
  </si>
  <si>
    <t>f3</t>
  </si>
  <si>
    <t>f4</t>
  </si>
  <si>
    <t>f5</t>
  </si>
  <si>
    <t>f6</t>
  </si>
  <si>
    <t>f7</t>
  </si>
  <si>
    <t>a) Al bajar la rampa ubicada en el acceso produce sensación de resbalo y requiere uso de pasamanos. (Si una rampa produce sensación de inseguridad no es accesible pues tiene una pendiente mayor a la indicada anteriormente)
b) Existe un salvaescaleras mecánico asistido denominado "Oruga". (Si existe una Oruga, bajo la nueva legislación no se considera como accesible) ó 
c) No hay posibilidad de acceder en silla de ruedas.</t>
  </si>
  <si>
    <t>BAÑO ACCESIBLE</t>
  </si>
  <si>
    <t>H</t>
  </si>
  <si>
    <t>h1</t>
  </si>
  <si>
    <t>h2</t>
  </si>
  <si>
    <t>h3</t>
  </si>
  <si>
    <t>h4</t>
  </si>
  <si>
    <t>h5</t>
  </si>
  <si>
    <t>h6</t>
  </si>
  <si>
    <t>h7</t>
  </si>
  <si>
    <t>h8</t>
  </si>
  <si>
    <t>h9</t>
  </si>
  <si>
    <t>h10</t>
  </si>
  <si>
    <t>Se encuentra señalizado con el Simbolo Internacional de Accesibilidad, ya sea en la habitación o en la puerta común de acceso al baño.</t>
  </si>
  <si>
    <t xml:space="preserve">El ancho libre de la puerta de acceso al baño tiene al menos 80 cm </t>
  </si>
  <si>
    <t xml:space="preserve">Junto al Inodoro, en cualquiera de sus costados existe un espacio libre de 80 cm de ancho por 120 cm de largo para la transferencia lateral desde una silla de ruedas al WC. </t>
  </si>
  <si>
    <t>La ducha se encuentra a nivel de piso, y tiene un espacio lateral a ella para poder realizar la transferencia de una persona desde la silla de ruedas a la silla de ducha</t>
  </si>
  <si>
    <t>La regadera de la ducha es regulable en altura</t>
  </si>
  <si>
    <t>Accesorios como enchufes o interruptores se encuentran entre 40cm de altura y 1.20 mt</t>
  </si>
  <si>
    <t>La puerta de acceso a la habitación tiene al menos 90 cm de ancho (u 80cm libre de paso)</t>
  </si>
  <si>
    <t>El inicio y final de las escaleras cuenta con pavimento de alerta. (El pavimento de alerta es una franja  en el suelo que cuenta con una trama de circulos en sobrerrelieve, generalmente de color amarillo. Sirve para alertar a través del tacto con los pies, a personas ciegas cuando se producen cambios de nivel o se inicia una escalera)</t>
  </si>
  <si>
    <t xml:space="preserve">La escalera cuenta con iluminación artificial en su recorrido y espacios de llegada sin generar claroscuros
</t>
  </si>
  <si>
    <t>Las escaleras cuentan con pasamanos continuo y los peldaños son antideslizantes</t>
  </si>
  <si>
    <t>El ascensor da aviso de llegada de forma sonora y visual</t>
  </si>
  <si>
    <t>La botonera se encuentra ubicada entre 0,90mt y 1,40 mt desde el nivel de piso</t>
  </si>
  <si>
    <t>Para acceder a otros niveles hay ascensor de dimensiones mínimas de 1,10mt x de ancho por 1.40mt de profundidad y la puerta tiene mínimo 0,90mt de ancho</t>
  </si>
  <si>
    <t>Los pasillos al interior son accesibles, es decir, no tienen desniveles para llegar a ninguno de los recintos de un mismo piso y se encuentran en buen estado y no presenta elementos que dificulten el desplazamiento de personas con discapacidad o con movilidad reducida (especialmente usuarios de silla de ruedas)</t>
  </si>
  <si>
    <t>P1</t>
  </si>
  <si>
    <t>P2</t>
  </si>
  <si>
    <t>ENTORNO</t>
  </si>
  <si>
    <t>ESTACIONAMIENTOS</t>
  </si>
  <si>
    <t>CIRC HORIZ</t>
  </si>
  <si>
    <t>CIRC VERTIC</t>
  </si>
  <si>
    <t>INSTAL SERVICIO</t>
  </si>
  <si>
    <t>HABITACION</t>
  </si>
  <si>
    <t>BAÑO</t>
  </si>
  <si>
    <t xml:space="preserve">El estacionamiento está conectado a una vereda o ruta accesible conectada al acceso sin desniveles o si los hay con rampas de pendiente suave (entre 8% y 12%, es decir en un metro sube entre 8 y 12 cm) </t>
  </si>
  <si>
    <t>El acceso a la edificación es plano o contínuo, sin desniveles o con pendiente mínima  (hasta un 5%, es decir en un metro sube 5 cm por lo que se le denomina plano inclinado) que requiere mínimo esfuerzo para el desplazamiento de personas con movilidad reducida o personas usuarias de silla de ruedas</t>
  </si>
  <si>
    <t>El acceso a la edificación cuenta con rampa de pendiente adecuada (entre 8% y 12%, es decir en un metro sube entre 8 y 12 cm) o un elevador mecánico, cuyo uso NO requiere asistencia de ninguna persona y se encuentra en buen funcionamiento.</t>
  </si>
  <si>
    <t>Las alfombras  o cubrepisos se encuentran firmemente adheridos al piso, y no dificultan o impiden el desplazamiento a personas con movilidad reducida</t>
  </si>
  <si>
    <t>Cada estacionamiento accesible existente mide 3,60mt x 5,0mt (considera 2.50mt para el vehículo y franja de 1.10mt para circulación, la que se puede compartir con otro estacionamiento)</t>
  </si>
  <si>
    <t>Región (Lista desp.)</t>
  </si>
  <si>
    <t>Tiene ascensor (Lista desp.)</t>
  </si>
  <si>
    <t>Clase (Lista desp.)</t>
  </si>
  <si>
    <t>Calificación (Lista desp.)</t>
  </si>
  <si>
    <t>Zona (Lista desp.)</t>
  </si>
  <si>
    <t>Cubrepisos y alfombras firmemente adheridos al piso</t>
  </si>
  <si>
    <t>a4</t>
  </si>
  <si>
    <t>a5</t>
  </si>
  <si>
    <t>a6</t>
  </si>
  <si>
    <t>El rebaje indicado anteriormente corresponde a una rampa que no supera los 1,5 metros de largo y su pendiente no supera el 12%.</t>
  </si>
  <si>
    <t>El mobiliario urbano, árboles, postación, letreros u otros elementos urbanos no interrumpen con el recorrido de la vereda ruta.</t>
  </si>
  <si>
    <t>La vereda tiene un ancho mínimo libre de 1,2 metros y un alto de 2,1 metros, sin obstáculos.</t>
  </si>
  <si>
    <t>El pavimento de la vereda es firme, estable, sin resaltes como adoquines o imperfecciones en las baldozas.</t>
  </si>
  <si>
    <t>En las esquinas de la cuadra, la vereda cuenta con rebajes que permiten cruzar la calle a una persona con movilidad reducida o usuaria de silla de ruedas o con otro tipo de rodadoes sin obstáculos o dificultades.</t>
  </si>
  <si>
    <t>El espacio de llegada en vehículo de transporte externo está conectado directamente al acceso a la edificación, sin diferencias de nivel o si las hay con rampas adecuadas</t>
  </si>
  <si>
    <t>En caso de existir puertas giratorias, hay de manera continua e inmediata una puerta abatible con las medidas antes mencionadas</t>
  </si>
  <si>
    <t>c8</t>
  </si>
  <si>
    <t>Los pasillos que conduzcan a habitaciones o conduzcan a recintos comunes tienen un ancho mínimo de 1,5 metros.</t>
  </si>
  <si>
    <t>De existir desniveles, éstos son salvados mediante rampas (máximo 8% de pendiente) o planos inclinados (pendiente inferior a 5%).</t>
  </si>
  <si>
    <t>d5</t>
  </si>
  <si>
    <t xml:space="preserve">La punta de cada peldaño (nariz de grada) contrasta en color, de forma de poder diferenciarlos fácilmente.
</t>
  </si>
  <si>
    <t>El mesón de recepción tiene diferentes alturas, donde al menos un sector tiene 1,2 metros de ancho, una altura terminada  (superior) de 80 cm y una altura libre bajo mesón de 70 cm por 60 cm de profundidad</t>
  </si>
  <si>
    <t>El mesón de recepción se encuentra libre de elementos extras  los necesarios para desarrollar la actividad</t>
  </si>
  <si>
    <t>f8</t>
  </si>
  <si>
    <t>El sector de aproximación del mesón de recepción, se encuentra en buen estado y sin desniveles</t>
  </si>
  <si>
    <t>Todos los recintos están conectados a los pasillos correspondientes a la ruta accesible</t>
  </si>
  <si>
    <t>Los recintos e instalaciones cuentan con pavimentos estables, sin elementos sueltos, de superficie homogénea. Cuenta con iluminación distribuida, continua y homogénea.</t>
  </si>
  <si>
    <t xml:space="preserve">Si existe un área de comedor o cafetería, cuenta con un recorrido continuo, sin desniveles, de existir se accede mediante rampa o plano inclinado (con las características indicadas previamente). Dentro del recinto existen recorridos de al menos 1,2 metros de ancho libre, contando con espacios que permitan un correcto radio de giro.  </t>
  </si>
  <si>
    <t xml:space="preserve">Respecto al mobiliario de casino o cafetería, si existe un mesón o mesa de entrega de alimentos, éste debe tener en al menos un sector una altura terminada de al menos 0,8 metros de alto y una altura libre bajo mesón de 0,7 metros, además de una profundidad de 0,6 metros. </t>
  </si>
  <si>
    <t>De existir mesas, éstas deben ser de cuatro patas con espacio libre entre ellas de al menos 90 cm o bien tiene un pedestal central u otra forma de sujeción que permite un espacio libre de 40 cm de profundidad medidos desde el borde de la cubierta, además debe tener una altura de cubierta terminada de 80 cm y 70 cm libre bajo cubierta.</t>
  </si>
  <si>
    <t>f9</t>
  </si>
  <si>
    <t>f10</t>
  </si>
  <si>
    <t>Existe un contraste entre inmobiliario y paramentos, diferenciando pisos, muros y mobiliario.</t>
  </si>
  <si>
    <t>El mobiliario está alineado y ordenado para no generar obstáculos en el recorrido.</t>
  </si>
  <si>
    <t>Se cuenta con baño accesible conectado con la habitación accesible, ya sea en suite o compartido.</t>
  </si>
  <si>
    <t>El baño cuenta en su interior con un diámetro libre de giro de al menos 1.5 mt</t>
  </si>
  <si>
    <t>Existen barras de seguridad y silla de ducha, ya sea fija, de abatira o móvil) al interior de la ducha o tiene al menos 2 alturas de salida de agua</t>
  </si>
  <si>
    <t>La grifería en la ducha permite su alcance desde la silla de ducha (a una distancia máxima de 0,40 mt de ésta)</t>
  </si>
  <si>
    <t>h11</t>
  </si>
  <si>
    <t>El lavamanos está estructurado sin pedestal ni faldón, de forma que permite el giro del posapiés de una silla de ruedas. Tiene una altura final de 0,8 metros, una altura bajo cubierta de 0,7 metros libre.</t>
  </si>
  <si>
    <t>La altura de asiento inodoro es de 0,46 mt a 0,48 metros con barras laterales: fija y abatible</t>
  </si>
  <si>
    <t>I</t>
  </si>
  <si>
    <t>SERVICIOS Y OPERACIONES</t>
  </si>
  <si>
    <t>i1</t>
  </si>
  <si>
    <t>i2</t>
  </si>
  <si>
    <t>i3</t>
  </si>
  <si>
    <t>i4</t>
  </si>
  <si>
    <t>i5</t>
  </si>
  <si>
    <t>i6</t>
  </si>
  <si>
    <t>i7</t>
  </si>
  <si>
    <t>i8</t>
  </si>
  <si>
    <t>i9</t>
  </si>
  <si>
    <t>i10</t>
  </si>
  <si>
    <t>El personal se encuentra capacitado y cuenta con formación adecuada para atender las necesidades de personas con discapacidad</t>
  </si>
  <si>
    <t>Se cuenta con ayudas técnicas que permiten generar una atención inclusiva</t>
  </si>
  <si>
    <t>Existe un sistema de registro para necesidades de accesibilidad de los usuarios (planilla, documento u otro)</t>
  </si>
  <si>
    <t>Existe un protocolo para describir los sectores, recintos y servicios</t>
  </si>
  <si>
    <t>Existe una planificación orientada a implementar medidas de accesibilidad, con proyecciones ténicas y económicas</t>
  </si>
  <si>
    <t>Están plasmados en la misión y visión de la empresa, valores explícitos de buen trato e inclusión</t>
  </si>
  <si>
    <t>Se cuenta con la capacidad para atender a las personas según diferentes necesidades de accesibilidad</t>
  </si>
  <si>
    <t>Existen adaptaciones de horarios o comida para atender personas con discapacidad</t>
  </si>
  <si>
    <t>Hay personas con discapacidad trabajando en la empresa</t>
  </si>
  <si>
    <t>J</t>
  </si>
  <si>
    <t>COMUNICACIÓN E INFORMACION</t>
  </si>
  <si>
    <t>j1</t>
  </si>
  <si>
    <t>j2</t>
  </si>
  <si>
    <t>j3</t>
  </si>
  <si>
    <t>j4</t>
  </si>
  <si>
    <t>j5</t>
  </si>
  <si>
    <t>j6</t>
  </si>
  <si>
    <t>La página web y redes sociales cuentan con condiciones de accesibilidad (contraste cromático, aumento de texto, descripción de imágenes, lenguaje simple)</t>
  </si>
  <si>
    <t>La información de la página web, redes sociales u otros elementos digitales está actualizada, es correcta y tiene un alto nivel de detalle, pero además simple de comprender</t>
  </si>
  <si>
    <t>Respecto a las señaléticas, son visibles, permiten orientar, guiar y organizar e informar sobre el recorrido de las personas, mediante símbolos y señales, en un espacio determinado</t>
  </si>
  <si>
    <t>Se cuenta con distintos medios para entregar información en mi establecimiento (folletos, planos, audiovisual, señales luminosas, señales acústicas, señales táctiles)</t>
  </si>
  <si>
    <t>El personal conoce o utiliza sistemas de lectura táctil (sistema Braille), comunicación aumentativa o alternativa para atender diferentes capacidades</t>
  </si>
  <si>
    <t>K</t>
  </si>
  <si>
    <t>SEGURIDAD</t>
  </si>
  <si>
    <t>k1</t>
  </si>
  <si>
    <t>k2</t>
  </si>
  <si>
    <t>k3</t>
  </si>
  <si>
    <t>k4</t>
  </si>
  <si>
    <t>k5</t>
  </si>
  <si>
    <t>k6</t>
  </si>
  <si>
    <t>k7</t>
  </si>
  <si>
    <t>k8</t>
  </si>
  <si>
    <t>Se cuenta con un plan de emergencia y evacuación para personas con discapacidad, inserto dentro del plan general</t>
  </si>
  <si>
    <t>El plan de emergencia identifica itinerarios de evacuación accesibles, libres de obstáculos, sin peldaños o desniveles, identificando salidas de emergencia</t>
  </si>
  <si>
    <t>Los elementos de emergencia tiene altura y alcance accesibles, ubicados entre 0,4 mt y 1,2 mt que permite fácil manipulación (alarmas, extintores y otros)</t>
  </si>
  <si>
    <t>Existen áreas determinadas como zonas seguras de espera para recibir ayuda y asistencia de personal entrenado</t>
  </si>
  <si>
    <t>Existen alarmas o sistemas de emergencias con llamado sonoro y luminoso, de fácil accionamiento y alcance, ubicados en rutas de evacuación y recintos.</t>
  </si>
  <si>
    <t>Existen ayudas técnicas que faciliten la evacuación (sillas de evacuación, camillas, colchonetas, entre otros) y personal capacitado para utilizarlos</t>
  </si>
  <si>
    <t>Se realiza una revisión periódica del plan de emergencia, haciendo simulacros y ensayos que permitan dar continuidad a este plan</t>
  </si>
  <si>
    <t>Existe personal entrenado para atender crisis y descompensaciones, para guiar procesos de emergencia o ayuda general</t>
  </si>
  <si>
    <t>c5</t>
  </si>
  <si>
    <t>e4</t>
  </si>
  <si>
    <t>Servicios</t>
  </si>
  <si>
    <t>% Accesibilidad en comunicación e información</t>
  </si>
  <si>
    <t>% Accesibilidad en servicios y operaciones</t>
  </si>
  <si>
    <t>Información</t>
  </si>
  <si>
    <t>% Accesibilidad en seguridad</t>
  </si>
  <si>
    <t>Seguridad</t>
  </si>
  <si>
    <t>Aproximación</t>
  </si>
  <si>
    <r>
      <t>% Accesibilidad en s</t>
    </r>
    <r>
      <rPr>
        <b/>
        <sz val="11"/>
        <color theme="1"/>
        <rFont val="Calibri"/>
        <family val="2"/>
        <scheme val="minor"/>
      </rPr>
      <t>ervicios</t>
    </r>
  </si>
  <si>
    <r>
      <t xml:space="preserve">% Accesibilidad en </t>
    </r>
    <r>
      <rPr>
        <b/>
        <sz val="11"/>
        <color theme="1"/>
        <rFont val="Calibri"/>
        <family val="2"/>
        <scheme val="minor"/>
      </rPr>
      <t>seguridad</t>
    </r>
  </si>
  <si>
    <r>
      <t xml:space="preserve">% Accesibilidad de </t>
    </r>
    <r>
      <rPr>
        <b/>
        <sz val="11"/>
        <color theme="1"/>
        <rFont val="Calibri"/>
        <family val="2"/>
        <scheme val="minor"/>
      </rPr>
      <t>comunicación e información</t>
    </r>
  </si>
  <si>
    <t>pje Física</t>
  </si>
  <si>
    <t>pje Visual</t>
  </si>
  <si>
    <t>pje Cognitiva</t>
  </si>
  <si>
    <t>pje Auditiva</t>
  </si>
  <si>
    <t>Fisic</t>
  </si>
  <si>
    <t>Vis</t>
  </si>
  <si>
    <t>Cogn</t>
  </si>
  <si>
    <t>Audit</t>
  </si>
  <si>
    <t>% Accesibilidad dificultad física</t>
  </si>
  <si>
    <t>% Accesibilidad dificultad visual</t>
  </si>
  <si>
    <t>% Accesibilidad dificultad cognitiva</t>
  </si>
  <si>
    <t>% Accesibilidad dificultad auditiva</t>
  </si>
  <si>
    <t>% Accesibilidad en servicios</t>
  </si>
  <si>
    <t>% Accesibilidad de comunicación e información</t>
  </si>
  <si>
    <t>a.1 Existe vereda para aproximarse al acceso</t>
  </si>
  <si>
    <t>a.2 La vereda tiene un ancho mínimo libre de 1,2 metros y un alto de 2,1 metros, sin obstáculos.</t>
  </si>
  <si>
    <t>a.3 El pavimento de la vereda es firme, estable, sin resaltes como adoquines o imperfecciones en las baldozas.</t>
  </si>
  <si>
    <t>a.5 El rebaje indicado anteriormente corresponde a una rampa que no supera los 1,5 metros de largo y su pendiente no supera el 12%.</t>
  </si>
  <si>
    <t>a.4 En las esquinas de la cuadra, la vereda cuenta con rebajes que permiten cruzar la calle a una persona con movilidad reducida o usuaria de silla de ruedas o con otro tipo de rodadoes sin obstáculos o dificultades.</t>
  </si>
  <si>
    <t>a.6 El mobiliario urbano, árboles, postación, letreros u otros elementos urbanos no interrumpen con el recorrido de la vereda ruta.</t>
  </si>
  <si>
    <t>b.4 El estacionamiento se encuentra señalizado y es claramente identificable</t>
  </si>
  <si>
    <t>b.1 El recinto cuenta con al menos un estacionamiento interior reservado para personas con discapacidad (la cantidad de estacionamientos que deben existir se encuentran definidas por norma)</t>
  </si>
  <si>
    <t>b.2 Cada estacionamiento accesible existente mide 3,60mt x 5,0mt (considera 2.50mt para el vehículo y franja de 1.10mt para circulación, la que se puede compartir con otro estacionamiento)</t>
  </si>
  <si>
    <t>b.3 El estacionamiento se encuentra en buen estado, sobre pavimento sólido, liso y  antideslizante (que la persona no resbale estando seco o mojado)</t>
  </si>
  <si>
    <t>b.5 El estacionamiento exclusivo identificado, está delimitado en el suelo y sus dimensiones superan en 1 mt de ancho las de un estacionamiento normal</t>
  </si>
  <si>
    <t>b.6 El espacio de llegada en vehículo de transporte externo está conectado directamente al acceso a la edificación, sin diferencias de nivel o si las hay con rampas adecuadas</t>
  </si>
  <si>
    <t>c.1 La puerta de ingreso al recinto cuenta con un área de llegada para autos que no interrumpe otro tipo de circulación vehicular</t>
  </si>
  <si>
    <t>c.3 En caso de existir puertas giratorias, hay de manera continua e inmediata una puerta abatible con las medidas antes mencionadas</t>
  </si>
  <si>
    <t>c.4 La zona de acceso y puerta tienen buena iluminación artificial que permite una clara identificación cuando hay disminución de la luz natural</t>
  </si>
  <si>
    <t>c.5 El acceso a la edificación es plano o contínuo, sin desniveles o con pendiente mínima  (hasta un 5%, es decir en un metro sube 5 cm por lo que se le denomina plano inclinado) que requiere mínimo esfuerzo para el desplazamiento de personas con movilidad reducida o personas usuarias de silla de ruedas</t>
  </si>
  <si>
    <t>c.6 El acceso a la edificación cuenta con rampa de pendiente adecuada (entre 8% y 12%, es decir en un metro sube entre 8 y 12 cm) o un elevador mecánico, cuyo uso NO requiere asistencia de ninguna persona y se encuentra en buen funcionamiento.</t>
  </si>
  <si>
    <t>c.7 Existe un acceso alternativo para personas con discapacidad por una entrada lateral cuya ubicación está señalizada y cumple con alguna de las indicaciones anteriores. (Intentar acceder sin solicitar permiso especial ni llaves, si está cerrado, marcar b.4)</t>
  </si>
  <si>
    <t>c.8 a) Al bajar la rampa ubicada en el acceso produce sensación de resbalo y requiere uso de pasamanos. (Si una rampa produce sensación de inseguridad no es accesible pues tiene una pendiente mayor a la indicada anteriormente)
b) Existe un salvaescaleras mecánico asistido denominado "Oruga". (Si existe una Oruga, bajo la nueva legislación no se considera como accesible) ó 
c) No hay posibilidad de acceder en silla de ruedas.</t>
  </si>
  <si>
    <t>d.1 Los pasillos al interior son accesibles, es decir, no tienen desniveles para llegar a ninguno de los recintos de un mismo piso y se encuentran en buen estado y no presenta elementos que dificulten el desplazamiento de personas con discapacidad o con movilidad reducida (especialmente usuarios de silla de ruedas)</t>
  </si>
  <si>
    <t>d.2 Los pasillos que conduzcan a habitaciones o conduzcan a recintos comunes tienen un ancho mínimo de 1,5 metros.</t>
  </si>
  <si>
    <t>d.3 De existir desniveles, éstos son salvados mediante rampas (máximo 8% de pendiente) o planos inclinados (pendiente inferior a 5%).</t>
  </si>
  <si>
    <t>d.4 Cubrepisos y alfombras firmemente adheridos al piso</t>
  </si>
  <si>
    <t>d.5 Los pasillos se encuentran bien iluminados, y no se generan claroscuros que dificulten la percepción a personas con baja visión</t>
  </si>
  <si>
    <t>e.1 Para acceder a otros niveles hay ascensor de dimensiones mínimas de 1,10mt x de ancho por 1.40mt de profundidad y la puerta tiene mínimo 0,90mt de ancho</t>
  </si>
  <si>
    <t>e.2 La botonera se encuentra ubicada entre 0,90mt y 1,40 mt desde el nivel de piso</t>
  </si>
  <si>
    <t>e.3 El ascensor da aviso de llegada de forma sonora y visual</t>
  </si>
  <si>
    <t>e.4 Las escaleras cuentan con pasamanos continuo y los peldaños son antideslizantes</t>
  </si>
  <si>
    <t xml:space="preserve">e.5 La punta de cada peldaño (nariz de grada) contrasta en color, de forma de poder diferenciarlos fácilmente.
</t>
  </si>
  <si>
    <t xml:space="preserve">e.6 La escalera cuenta con iluminación artificial en su recorrido y espacios de llegada sin generar claroscuros
</t>
  </si>
  <si>
    <t>e.7 El inicio y final de las escaleras cuenta con pavimento de alerta. (El pavimento de alerta es una franja  en el suelo que cuenta con una trama de circulos en sobrerrelieve, generalmente de color amarillo. Sirve para alertar a través del tacto con los pies, a personas ciegas cuando se producen cambios de nivel o se inicia una escalera)</t>
  </si>
  <si>
    <t>f.1 El mesón de recepción tiene diferentes alturas, donde al menos un sector tiene 1,2 metros de ancho, una altura terminada  (superior) de 80 cm y una altura libre bajo mesón de 70 cm por 60 cm de profundidad</t>
  </si>
  <si>
    <t>f.2 El mesón de recepción se encuentra libre de elementos extras  los necesarios para desarrollar la actividad</t>
  </si>
  <si>
    <t>f.3 El sector de aproximación del mesón de recepción, se encuentra en buen estado y sin desniveles</t>
  </si>
  <si>
    <t>f.4 Todos los recintos están conectados a los pasillos correspondientes a la ruta accesible</t>
  </si>
  <si>
    <t>f.5 Los recintos e instalaciones cuentan con pavimentos estables, sin elementos sueltos, de superficie homogénea. Cuenta con iluminación distribuida, continua y homogénea.</t>
  </si>
  <si>
    <t xml:space="preserve">f.6 Si existe un área de comedor o cafetería, cuenta con un recorrido continuo, sin desniveles, de existir se accede mediante rampa o plano inclinado (con las características indicadas previamente). Dentro del recinto existen recorridos de al menos 1,2 metros de ancho libre, contando con espacios que permitan un correcto radio de giro.  </t>
  </si>
  <si>
    <t xml:space="preserve">f.7 Respecto al mobiliario de casino o cafetería, si existe un mesón o mesa de entrega de alimentos, éste debe tener en al menos un sector una altura terminada de al menos 0,8 metros de alto y una altura libre bajo mesón de 0,7 metros, además de una profundidad de 0,6 metros. </t>
  </si>
  <si>
    <t>f.8 De existir mesas, éstas deben ser de cuatro patas con espacio libre entre ellas de al menos 90 cm o bien tiene un pedestal central u otra forma de sujeción que permite un espacio libre de 40 cm de profundidad medidos desde el borde de la cubierta, además debe tener una altura de cubierta terminada de 80 cm y 70 cm libre bajo cubierta.</t>
  </si>
  <si>
    <t>f.9 Existe un contraste entre inmobiliario y paramentos, diferenciando pisos, muros y mobiliario.</t>
  </si>
  <si>
    <t>f.10 El mobiliario está alineado y ordenado para no generar obstáculos en el recorrido.</t>
  </si>
  <si>
    <t>h.1 Se cuenta con baño accesible  conectado con la habitación accesible, ya sea en suite o compartido.</t>
  </si>
  <si>
    <t>h.2 Se encuentra señalizado con el Simbolo Internacional de Accesibilidad, ya sea en la habitación o en la puerta común de acceso al baño.</t>
  </si>
  <si>
    <t xml:space="preserve">h.3 El ancho libre de la puerta de acceso al baño tiene al menos 80 cm </t>
  </si>
  <si>
    <t>h.4 El baño cuenta en su interior con un diámetro libre de giro de al menos 1.5 mt</t>
  </si>
  <si>
    <t xml:space="preserve">h.5 Junto al Inodoro, en cualquiera de sus costados existe un espacio libre de 80 cm de ancho por 120 cm de largo para la transferencia lateral desde una silla de ruedas al WC. </t>
  </si>
  <si>
    <t>h.6 La ducha se encuentra a nivel de piso, y tiene un espacio lateral a ella para poder realizar la transferencia de una persona desde la silla de ruedas a la silla de ducha</t>
  </si>
  <si>
    <t>h.7 La regadera de la ducha es regulable en altura</t>
  </si>
  <si>
    <t>h.8 Existen barras de seguridad y silla de ducha, ya sea fija, de abatira o móvil) al interior de la ducha o tiene al menos 2 alturas de salida de agua</t>
  </si>
  <si>
    <t>h.9 La grifería en la ducha permite su alcance desde la silla de ducha (a una distancia máxima de 0,40 mt de ésta)</t>
  </si>
  <si>
    <t>h.10 El lavamanos está estructurado sin pedestal ni faldón, de forma que permite el giro del posapiés de una silla de ruedas. Tiene una altura final de 0,8 metros, una altura bajo cubierta de 0,7 metros libre.</t>
  </si>
  <si>
    <t>h.11 La altura de asiento inodoro es de 0,46 mt a 0,48 metros con barras laterales: fija y abatible</t>
  </si>
  <si>
    <t>i.2 El personal se encuentra capacitado y cuenta con formación adecuada para atender las necesidades de personas con discapacidad</t>
  </si>
  <si>
    <t>i.2 Se cuenta con ayudas técnicas que permiten generar una atención inclusiva</t>
  </si>
  <si>
    <t>i.3 Existe un sistema de registro para necesidades de accesibilidad de los usuarios (planilla, documento u otro)</t>
  </si>
  <si>
    <t>i.4 Existe un protocolo para describir los sectores, recintos y servicios</t>
  </si>
  <si>
    <t>i.5 Existe una planificación orientada a implementar medidas de accesibilidad, con proyecciones ténicas y económicas</t>
  </si>
  <si>
    <t>i.6 Están plasmados en la misión y visión de la empresa, valores explícitos de buen trato e inclusión</t>
  </si>
  <si>
    <t>i.7 Se cuenta con la capacidad para atender a las personas según diferentes necesidades de accesibilidad</t>
  </si>
  <si>
    <t>i.9 Existen adaptaciones de horarios o comida para atender personas con discapacidad</t>
  </si>
  <si>
    <t>i.10 Hay personas con discapacidad trabajando en la empresa</t>
  </si>
  <si>
    <t>j.1 La página web y redes sociales cuentan con condiciones de accesibilidad (contraste cromático, aumento de texto, descripción de imágenes, lenguaje simple)</t>
  </si>
  <si>
    <t>j.2 La información de la página web, redes sociales u otros elementos digitales está actualizada, es correcta y tiene un alto nivel de detalle, pero además simple de comprender</t>
  </si>
  <si>
    <t>j.4Se cuenta con distintos medios para entregar información en mi establecimiento (folletos, planos, audiovisual, señales luminosas, señales acústicas, señales táctiles)</t>
  </si>
  <si>
    <t>j.5 El personal conoce o utiliza como apoyo el lenguaje de señas (LSCH), ya sea como intérprete o utilizando sistemas digitales de interpretación en línea</t>
  </si>
  <si>
    <t>j.6 El personal conoce o utiliza sistemas de lectura táctil (sistema Braille), comunicación aumentativa o alternativa para atender diferentes capacidades</t>
  </si>
  <si>
    <t>j.3 Respecto a las señaléticas, son visibles, permiten orientar, guiar y organizar e informar sobre el recorrido de las personas, mediante símbolos y señales, en un espacio determinado</t>
  </si>
  <si>
    <t>k.1 Se cuenta con un plan de emergencia y evacuación para personas con discapacidad, inserto dentro del plan general</t>
  </si>
  <si>
    <t>k.2 El plan de emergencia identifica itinerarios de evacuación accesibles, libres de obstáculos, sin peldaños o desniveles, identificando salidas de emergencia</t>
  </si>
  <si>
    <t>k.3 Los elementos de emergencia tiene altura y alcance accesibles, ubicados entre 0,4 mt y 1,2 mt que permite fácil manipulación (alarmas, extintores y otros)</t>
  </si>
  <si>
    <t>k.4 Existen áreas determinadas como zonas seguras de espera para recibir ayuda y asistencia de personal entrenado</t>
  </si>
  <si>
    <t>k.5 Existen alarmas o sistemas de emergencias con llamado sonoro y luminoso, de fácil accionamiento y alcance, ubicados en rutas de evacuación y recintos.</t>
  </si>
  <si>
    <t>k.6 Existen ayudas técnicas que faciliten la evacuación (sillas de evacuación, camillas, colchonetas, entre otros) y personal capacitado para utilizarlos</t>
  </si>
  <si>
    <t>k.7 Se realiza una revisión periódica del plan de emergencia, haciendo simulacros y ensayos que permitan dar continuidad a este plan</t>
  </si>
  <si>
    <t>k.8 Existe personal entrenado para atender crisis y descompensaciones, para guiar procesos de emergencia o ayuda general</t>
  </si>
  <si>
    <t>Sí/No/NA</t>
  </si>
  <si>
    <t>Nombre completo del lugar evaluado:</t>
  </si>
  <si>
    <t>Otro</t>
  </si>
  <si>
    <t>Urbana</t>
  </si>
  <si>
    <r>
      <t xml:space="preserve">% Accesibilidad dificultad </t>
    </r>
    <r>
      <rPr>
        <b/>
        <sz val="11"/>
        <rFont val="Calibri"/>
        <family val="2"/>
        <scheme val="minor"/>
      </rPr>
      <t>física</t>
    </r>
  </si>
  <si>
    <r>
      <t xml:space="preserve">% Accesibilidad dificultad </t>
    </r>
    <r>
      <rPr>
        <b/>
        <sz val="11"/>
        <rFont val="Calibri"/>
        <family val="2"/>
        <scheme val="minor"/>
      </rPr>
      <t>visual</t>
    </r>
  </si>
  <si>
    <r>
      <t xml:space="preserve">% Accesibilidad dificultad </t>
    </r>
    <r>
      <rPr>
        <b/>
        <sz val="11"/>
        <rFont val="Calibri"/>
        <family val="2"/>
        <scheme val="minor"/>
      </rPr>
      <t>cognitiva</t>
    </r>
  </si>
  <si>
    <r>
      <t xml:space="preserve">% Accesibilidad dificultad </t>
    </r>
    <r>
      <rPr>
        <b/>
        <sz val="11"/>
        <rFont val="Calibri"/>
        <family val="2"/>
        <scheme val="minor"/>
      </rPr>
      <t>auditiva</t>
    </r>
  </si>
  <si>
    <t>Sitios de promoción</t>
  </si>
  <si>
    <t>Operador Turístico</t>
  </si>
  <si>
    <t>Restaurante-alimentación</t>
  </si>
  <si>
    <t>Transporte</t>
  </si>
  <si>
    <t>Entorno Turístico</t>
  </si>
  <si>
    <t>Atractivo turístico</t>
  </si>
  <si>
    <t>Cuenta con sector accesible de uso preferencial para personas en situación de discapacidad (lista desplegable):</t>
  </si>
  <si>
    <t>Insertar fotografías del lugar evaluado</t>
  </si>
  <si>
    <t>La puerta de ingreso es claramente visible y tiene manilla tipo palanca o barra, es de fácil accionamiento o de accionar automático</t>
  </si>
  <si>
    <t>c.2 La puerta de ingreso es claramente visible y tiene manilla tipo palanca o barra, es de fácil accionamiento o de accionar automático</t>
  </si>
  <si>
    <t>Hay disponibildad en el horario de atención para responder solicitudes y urgencias que puedan presentarse en el lugar por parte de personas con discapacidad</t>
  </si>
  <si>
    <t>i.8 Hay disponibildad en el horario de atención para responder solicitudes y urgencias que puedan presentarse en el lugarpor parte de personas con discapacidad</t>
  </si>
  <si>
    <t>No Aplica</t>
  </si>
  <si>
    <t>Existe un acceso alternativo para personas con discapacidad por una entrada lateral cuya ubicación está señalizada y cumple con alguna de las indicaciones anteriores. No corresponde al acceso principal</t>
  </si>
  <si>
    <t>Se evalúan los criterios existentes modificandolos de acuerdo a las exigencias normativas. Se agrega 3 ítem (servicios y operaciones, comunicación e información, seguridad). Se modifican fórmulas. Se agrega opciones de respuesta "Sí", "No" y "No aplica" para cada ítem. Se modifican menús desplegables de Módulo de Individualización. Trabajo conjunto de Senadis, Sernatur, Nouveau Arquitectura y Fundación Eres.</t>
  </si>
  <si>
    <t>El personal conoce o utiliza como apoyo el lengua de señas (LSCH), ya sea como intérprete o utilizando sistemas digitales de interpretación en línea</t>
  </si>
  <si>
    <t>Nombre de contacto del servicio o entorno evaluado</t>
  </si>
  <si>
    <r>
      <rPr>
        <b/>
        <sz val="14"/>
        <color theme="0"/>
        <rFont val="Calibri"/>
        <family val="2"/>
        <scheme val="minor"/>
      </rPr>
      <t>NOTA:</t>
    </r>
    <r>
      <rPr>
        <b/>
        <sz val="11"/>
        <color theme="0"/>
        <rFont val="Calibri"/>
        <family val="2"/>
        <scheme val="minor"/>
      </rPr>
      <t xml:space="preserve"> 
</t>
    </r>
    <r>
      <rPr>
        <sz val="11"/>
        <color theme="0"/>
        <rFont val="Calibri"/>
        <family val="2"/>
        <scheme val="minor"/>
      </rPr>
      <t xml:space="preserve">La ficha IDA es un estudio de percepción, por tanto las medidas y los métodos indicados son referenciales.                                     
</t>
    </r>
    <r>
      <rPr>
        <b/>
        <sz val="11"/>
        <color theme="0"/>
        <rFont val="Calibri"/>
        <family val="2"/>
        <scheme val="minor"/>
      </rPr>
      <t>Servicio Nacional de la Discapacidad     l       Sercicio Nacional de  Turismo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</si>
</sst>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1"/>
      <color theme="0"/>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20"/>
      <color theme="1"/>
      <name val="Calibri"/>
      <family val="2"/>
      <scheme val="minor"/>
    </font>
    <font>
      <sz val="20"/>
      <color theme="0"/>
      <name val="Calibri"/>
      <family val="2"/>
      <scheme val="minor"/>
    </font>
    <font>
      <b/>
      <sz val="18"/>
      <color theme="1"/>
      <name val="Calibri"/>
      <family val="2"/>
      <scheme val="minor"/>
    </font>
    <font>
      <u/>
      <sz val="9.9"/>
      <color theme="10"/>
      <name val="Calibri"/>
      <family val="2"/>
    </font>
    <font>
      <sz val="15"/>
      <color theme="1"/>
      <name val="Calibri"/>
      <family val="2"/>
      <scheme val="minor"/>
    </font>
    <font>
      <b/>
      <sz val="15"/>
      <color theme="0"/>
      <name val="Calibri"/>
      <family val="2"/>
      <scheme val="minor"/>
    </font>
    <font>
      <b/>
      <sz val="11"/>
      <color rgb="FFFF0000"/>
      <name val="Calibri"/>
      <family val="2"/>
      <scheme val="minor"/>
    </font>
    <font>
      <sz val="11"/>
      <color theme="1" tint="0.249977111117893"/>
      <name val="Calibri"/>
      <family val="2"/>
      <scheme val="minor"/>
    </font>
    <font>
      <b/>
      <sz val="11"/>
      <name val="Calibri"/>
      <family val="2"/>
      <scheme val="minor"/>
    </font>
    <font>
      <b/>
      <sz val="11"/>
      <color theme="1" tint="0.249977111117893"/>
      <name val="Calibri"/>
      <family val="2"/>
      <scheme val="minor"/>
    </font>
    <font>
      <b/>
      <sz val="14"/>
      <color theme="0"/>
      <name val="Calibri"/>
      <family val="2"/>
      <scheme val="minor"/>
    </font>
    <font>
      <sz val="8"/>
      <name val="Calibri"/>
      <family val="2"/>
      <scheme val="minor"/>
    </font>
    <font>
      <sz val="11"/>
      <color theme="0" tint="-0.499984740745262"/>
      <name val="Calibri"/>
      <family val="2"/>
      <scheme val="minor"/>
    </font>
    <font>
      <b/>
      <sz val="11"/>
      <color theme="0" tint="-0.499984740745262"/>
      <name val="Calibri"/>
      <family val="2"/>
      <scheme val="minor"/>
    </font>
    <font>
      <sz val="11"/>
      <color theme="0" tint="-0.499984740745262"/>
      <name val="Calibri"/>
      <family val="2"/>
    </font>
    <font>
      <sz val="11"/>
      <color rgb="FF7030A0"/>
      <name val="Calibri"/>
      <family val="2"/>
      <scheme val="minor"/>
    </font>
    <font>
      <b/>
      <sz val="11"/>
      <color rgb="FF7030A0"/>
      <name val="Calibri"/>
      <family val="2"/>
      <scheme val="minor"/>
    </font>
    <font>
      <sz val="9"/>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3" tint="-0.499984740745262"/>
        <bgColor indexed="64"/>
      </patternFill>
    </fill>
    <fill>
      <patternFill patternType="solid">
        <fgColor theme="3" tint="0.79998168889431442"/>
        <bgColor indexed="64"/>
      </patternFill>
    </fill>
    <fill>
      <patternFill patternType="solid">
        <fgColor theme="3"/>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0" tint="-0.499984740745262"/>
        <bgColor indexed="64"/>
      </patternFill>
    </fill>
  </fills>
  <borders count="5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s>
  <cellStyleXfs count="3">
    <xf numFmtId="0" fontId="0" fillId="0" borderId="0"/>
    <xf numFmtId="9" fontId="1" fillId="0" borderId="0" applyFont="0" applyFill="0" applyBorder="0" applyAlignment="0" applyProtection="0"/>
    <xf numFmtId="0" fontId="11" fillId="0" borderId="0" applyNumberFormat="0" applyFill="0" applyBorder="0" applyAlignment="0" applyProtection="0">
      <alignment vertical="top"/>
      <protection locked="0"/>
    </xf>
  </cellStyleXfs>
  <cellXfs count="190">
    <xf numFmtId="0" fontId="0" fillId="0" borderId="0" xfId="0"/>
    <xf numFmtId="0" fontId="5" fillId="0" borderId="0" xfId="0" applyFont="1"/>
    <xf numFmtId="0" fontId="4" fillId="0" borderId="0" xfId="0" applyFont="1"/>
    <xf numFmtId="0" fontId="7" fillId="0" borderId="4" xfId="0" applyFont="1" applyBorder="1" applyAlignment="1">
      <alignment horizontal="center" wrapText="1"/>
    </xf>
    <xf numFmtId="0" fontId="0" fillId="0" borderId="4" xfId="0" applyBorder="1" applyAlignment="1">
      <alignment horizontal="center" vertical="top" wrapText="1"/>
    </xf>
    <xf numFmtId="0" fontId="0" fillId="0" borderId="4" xfId="0" applyBorder="1" applyAlignment="1">
      <alignment vertical="top" wrapText="1"/>
    </xf>
    <xf numFmtId="0" fontId="0" fillId="0" borderId="0" xfId="0" applyAlignment="1">
      <alignment wrapText="1"/>
    </xf>
    <xf numFmtId="0" fontId="9" fillId="4" borderId="0" xfId="0" applyFont="1" applyFill="1"/>
    <xf numFmtId="0" fontId="4" fillId="4" borderId="0" xfId="0" applyFont="1" applyFill="1"/>
    <xf numFmtId="0" fontId="2" fillId="4" borderId="0" xfId="0" applyFont="1" applyFill="1"/>
    <xf numFmtId="0" fontId="0" fillId="0" borderId="0" xfId="0" applyAlignment="1">
      <alignment horizontal="center" vertical="center" wrapText="1"/>
    </xf>
    <xf numFmtId="14" fontId="0" fillId="0" borderId="4" xfId="0" applyNumberFormat="1" applyBorder="1" applyAlignment="1">
      <alignment horizontal="center" vertical="top" wrapText="1"/>
    </xf>
    <xf numFmtId="0" fontId="8" fillId="4" borderId="0" xfId="0" applyFont="1" applyFill="1" applyAlignment="1">
      <alignment horizontal="center" vertical="center" wrapText="1"/>
    </xf>
    <xf numFmtId="0" fontId="0" fillId="7" borderId="4" xfId="0" applyFill="1" applyBorder="1"/>
    <xf numFmtId="0" fontId="0" fillId="4" borderId="0" xfId="0" applyFill="1"/>
    <xf numFmtId="0" fontId="0" fillId="4" borderId="0" xfId="0" applyFill="1" applyAlignment="1">
      <alignment wrapText="1"/>
    </xf>
    <xf numFmtId="0" fontId="0" fillId="4" borderId="0" xfId="0" applyFill="1" applyAlignment="1">
      <alignment horizontal="center" vertical="center" wrapText="1"/>
    </xf>
    <xf numFmtId="0" fontId="6" fillId="9" borderId="0" xfId="0" applyFont="1" applyFill="1" applyAlignment="1">
      <alignment horizontal="center" vertical="center"/>
    </xf>
    <xf numFmtId="0" fontId="0" fillId="0" borderId="4" xfId="0" applyBorder="1" applyAlignment="1">
      <alignment horizontal="center" vertical="center" wrapText="1"/>
    </xf>
    <xf numFmtId="0" fontId="0" fillId="2" borderId="28" xfId="0" applyFill="1" applyBorder="1" applyAlignment="1">
      <alignment horizontal="center" vertical="center" wrapText="1"/>
    </xf>
    <xf numFmtId="0" fontId="0" fillId="2" borderId="10" xfId="0" applyFill="1" applyBorder="1" applyAlignment="1">
      <alignment horizontal="center" vertical="center" wrapText="1"/>
    </xf>
    <xf numFmtId="0" fontId="6" fillId="9" borderId="0" xfId="0" applyFont="1" applyFill="1" applyAlignment="1">
      <alignment horizontal="center" wrapText="1"/>
    </xf>
    <xf numFmtId="9" fontId="0" fillId="0" borderId="0" xfId="0" applyNumberFormat="1" applyAlignment="1">
      <alignment horizontal="center" vertical="center"/>
    </xf>
    <xf numFmtId="0" fontId="0" fillId="6" borderId="0" xfId="0" applyFill="1" applyAlignment="1">
      <alignment horizontal="center" vertical="center"/>
    </xf>
    <xf numFmtId="9" fontId="10" fillId="10" borderId="4" xfId="1" applyFont="1" applyFill="1" applyBorder="1" applyAlignment="1">
      <alignment horizontal="center" vertical="center" wrapText="1"/>
    </xf>
    <xf numFmtId="0" fontId="0" fillId="6" borderId="0" xfId="0" applyFill="1" applyAlignment="1">
      <alignment horizontal="center" vertical="center" wrapText="1"/>
    </xf>
    <xf numFmtId="9" fontId="4" fillId="0" borderId="0" xfId="0" applyNumberFormat="1" applyFont="1"/>
    <xf numFmtId="0" fontId="0" fillId="0" borderId="4" xfId="0" applyBorder="1"/>
    <xf numFmtId="0" fontId="11" fillId="0" borderId="4" xfId="2" applyFill="1" applyBorder="1" applyAlignment="1" applyProtection="1"/>
    <xf numFmtId="0" fontId="0" fillId="0" borderId="4" xfId="0" applyBorder="1" applyAlignment="1">
      <alignment wrapText="1"/>
    </xf>
    <xf numFmtId="0" fontId="0" fillId="5" borderId="4" xfId="0" applyFill="1" applyBorder="1" applyAlignment="1">
      <alignment wrapText="1"/>
    </xf>
    <xf numFmtId="0" fontId="0" fillId="5" borderId="4" xfId="0" applyFill="1" applyBorder="1"/>
    <xf numFmtId="0" fontId="0" fillId="0" borderId="1" xfId="0" applyBorder="1" applyAlignment="1">
      <alignment wrapText="1"/>
    </xf>
    <xf numFmtId="0" fontId="0" fillId="0" borderId="3" xfId="0" applyBorder="1"/>
    <xf numFmtId="0" fontId="0" fillId="5" borderId="28" xfId="0" applyFill="1" applyBorder="1"/>
    <xf numFmtId="0" fontId="0" fillId="0" borderId="33" xfId="0" applyBorder="1"/>
    <xf numFmtId="0" fontId="0" fillId="0" borderId="4" xfId="0" applyBorder="1" applyAlignment="1">
      <alignment horizontal="left" vertical="top" wrapText="1"/>
    </xf>
    <xf numFmtId="0" fontId="0" fillId="0" borderId="9" xfId="0" applyBorder="1" applyAlignment="1">
      <alignment horizontal="left" vertical="top" wrapText="1"/>
    </xf>
    <xf numFmtId="0" fontId="0" fillId="8" borderId="0" xfId="0" applyFill="1"/>
    <xf numFmtId="0" fontId="0" fillId="0" borderId="28" xfId="0" applyBorder="1" applyAlignment="1">
      <alignment horizontal="left" vertical="top" wrapText="1"/>
    </xf>
    <xf numFmtId="0" fontId="0" fillId="0" borderId="10" xfId="0" applyBorder="1" applyAlignment="1">
      <alignment horizontal="left" vertical="top" wrapText="1"/>
    </xf>
    <xf numFmtId="0" fontId="0" fillId="7" borderId="10" xfId="0" applyFill="1" applyBorder="1"/>
    <xf numFmtId="0" fontId="0" fillId="0" borderId="29" xfId="0" applyBorder="1" applyAlignment="1">
      <alignment horizontal="left" vertical="top" wrapText="1"/>
    </xf>
    <xf numFmtId="0" fontId="0" fillId="5" borderId="26" xfId="0" applyFill="1" applyBorder="1" applyAlignment="1">
      <alignment horizontal="center" vertical="center"/>
    </xf>
    <xf numFmtId="9" fontId="5" fillId="0" borderId="0" xfId="1" applyFont="1"/>
    <xf numFmtId="0" fontId="0" fillId="8" borderId="11" xfId="0" applyFill="1" applyBorder="1"/>
    <xf numFmtId="0" fontId="0" fillId="8" borderId="12" xfId="0" applyFill="1" applyBorder="1"/>
    <xf numFmtId="0" fontId="0" fillId="8" borderId="13" xfId="0" applyFill="1" applyBorder="1"/>
    <xf numFmtId="0" fontId="0" fillId="8" borderId="14" xfId="0" applyFill="1" applyBorder="1"/>
    <xf numFmtId="0" fontId="0" fillId="8" borderId="15" xfId="0" applyFill="1" applyBorder="1"/>
    <xf numFmtId="0" fontId="0" fillId="4" borderId="0" xfId="0" applyFill="1" applyAlignment="1">
      <alignment horizontal="left" wrapText="1"/>
    </xf>
    <xf numFmtId="0" fontId="0" fillId="4" borderId="0" xfId="0" applyFill="1" applyAlignment="1">
      <alignment horizontal="center" wrapText="1"/>
    </xf>
    <xf numFmtId="0" fontId="11" fillId="4" borderId="0" xfId="2" applyFill="1" applyBorder="1" applyAlignment="1" applyProtection="1"/>
    <xf numFmtId="0" fontId="0" fillId="0" borderId="28" xfId="0" applyBorder="1" applyAlignment="1">
      <alignment wrapText="1"/>
    </xf>
    <xf numFmtId="0" fontId="0" fillId="4" borderId="0" xfId="0" applyFill="1" applyAlignment="1">
      <alignment horizontal="center"/>
    </xf>
    <xf numFmtId="0" fontId="0" fillId="0" borderId="13" xfId="0" applyBorder="1"/>
    <xf numFmtId="0" fontId="0" fillId="0" borderId="14" xfId="0" applyBorder="1"/>
    <xf numFmtId="0" fontId="0" fillId="0" borderId="15" xfId="0" applyBorder="1"/>
    <xf numFmtId="0" fontId="0" fillId="5" borderId="33" xfId="0" applyFill="1" applyBorder="1" applyAlignment="1">
      <alignment wrapText="1"/>
    </xf>
    <xf numFmtId="0" fontId="0" fillId="3" borderId="8" xfId="0" applyFill="1" applyBorder="1" applyAlignment="1">
      <alignment horizontal="left" vertical="center"/>
    </xf>
    <xf numFmtId="0" fontId="0" fillId="3" borderId="4" xfId="0" applyFill="1" applyBorder="1" applyAlignment="1">
      <alignment horizontal="left" vertical="center"/>
    </xf>
    <xf numFmtId="0" fontId="0" fillId="5" borderId="8" xfId="0" applyFill="1" applyBorder="1" applyAlignment="1">
      <alignment horizontal="left" vertical="center"/>
    </xf>
    <xf numFmtId="0" fontId="0" fillId="5" borderId="4" xfId="0" applyFill="1" applyBorder="1" applyAlignment="1">
      <alignment horizontal="left" vertical="center"/>
    </xf>
    <xf numFmtId="0" fontId="7" fillId="4" borderId="0" xfId="0" applyFont="1" applyFill="1"/>
    <xf numFmtId="0" fontId="6" fillId="4" borderId="0" xfId="0" applyFont="1" applyFill="1" applyAlignment="1">
      <alignment wrapText="1"/>
    </xf>
    <xf numFmtId="9" fontId="0" fillId="3" borderId="24" xfId="0" applyNumberFormat="1" applyFill="1" applyBorder="1" applyAlignment="1">
      <alignment horizontal="center"/>
    </xf>
    <xf numFmtId="0" fontId="0" fillId="10" borderId="0" xfId="0" applyFill="1" applyAlignment="1">
      <alignment wrapText="1"/>
    </xf>
    <xf numFmtId="0" fontId="0" fillId="12" borderId="4" xfId="0" applyFill="1" applyBorder="1" applyAlignment="1">
      <alignment horizontal="left" vertical="top" wrapText="1"/>
    </xf>
    <xf numFmtId="0" fontId="4" fillId="11" borderId="0" xfId="0" applyFont="1" applyFill="1" applyAlignment="1">
      <alignment wrapText="1"/>
    </xf>
    <xf numFmtId="0" fontId="13" fillId="11" borderId="0" xfId="0" applyFont="1" applyFill="1" applyAlignment="1">
      <alignment wrapText="1"/>
    </xf>
    <xf numFmtId="9" fontId="0" fillId="0" borderId="0" xfId="0" applyNumberFormat="1" applyAlignment="1">
      <alignment wrapText="1"/>
    </xf>
    <xf numFmtId="0" fontId="14" fillId="0" borderId="0" xfId="0" applyFont="1" applyAlignment="1">
      <alignment wrapText="1"/>
    </xf>
    <xf numFmtId="0" fontId="0" fillId="13" borderId="0" xfId="0" applyFill="1"/>
    <xf numFmtId="0" fontId="0" fillId="13" borderId="0" xfId="0" applyFill="1" applyAlignment="1">
      <alignment wrapText="1"/>
    </xf>
    <xf numFmtId="0" fontId="0" fillId="14" borderId="0" xfId="0" applyFill="1" applyAlignment="1">
      <alignment wrapText="1"/>
    </xf>
    <xf numFmtId="0" fontId="5" fillId="5" borderId="10" xfId="0" applyFont="1" applyFill="1" applyBorder="1"/>
    <xf numFmtId="0" fontId="7" fillId="12" borderId="0" xfId="0" applyFont="1" applyFill="1"/>
    <xf numFmtId="0" fontId="0" fillId="12" borderId="0" xfId="0" applyFill="1" applyAlignment="1">
      <alignment horizontal="center" vertical="center" wrapText="1"/>
    </xf>
    <xf numFmtId="0" fontId="0" fillId="12" borderId="0" xfId="0" applyFill="1"/>
    <xf numFmtId="0" fontId="4" fillId="12" borderId="0" xfId="0" applyFont="1" applyFill="1"/>
    <xf numFmtId="0" fontId="16" fillId="12" borderId="0" xfId="0" applyFont="1" applyFill="1" applyAlignment="1">
      <alignment wrapText="1"/>
    </xf>
    <xf numFmtId="0" fontId="0" fillId="5" borderId="4" xfId="0" applyFill="1" applyBorder="1" applyAlignment="1">
      <alignment horizontal="center" vertical="center"/>
    </xf>
    <xf numFmtId="0" fontId="0" fillId="12" borderId="2" xfId="0" applyFill="1" applyBorder="1"/>
    <xf numFmtId="0" fontId="0" fillId="12" borderId="2" xfId="0" applyFill="1" applyBorder="1" applyAlignment="1">
      <alignment horizontal="center" vertical="center" wrapText="1"/>
    </xf>
    <xf numFmtId="0" fontId="7" fillId="12" borderId="1" xfId="0" applyFont="1" applyFill="1" applyBorder="1"/>
    <xf numFmtId="0" fontId="7" fillId="12" borderId="2" xfId="0" applyFont="1" applyFill="1" applyBorder="1" applyAlignment="1">
      <alignment horizontal="left" vertical="top"/>
    </xf>
    <xf numFmtId="0" fontId="17" fillId="0" borderId="28" xfId="0" applyFont="1" applyBorder="1"/>
    <xf numFmtId="0" fontId="7" fillId="0" borderId="4" xfId="0" applyFont="1" applyBorder="1"/>
    <xf numFmtId="0" fontId="0" fillId="12" borderId="39" xfId="0" applyFill="1" applyBorder="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left" vertical="center" wrapText="1"/>
    </xf>
    <xf numFmtId="0" fontId="0" fillId="12" borderId="22" xfId="0" applyFill="1" applyBorder="1" applyAlignment="1">
      <alignment horizontal="center" vertical="center" wrapText="1"/>
    </xf>
    <xf numFmtId="0" fontId="0" fillId="0" borderId="40" xfId="0" applyBorder="1" applyAlignment="1">
      <alignment horizontal="left" vertical="top" wrapText="1"/>
    </xf>
    <xf numFmtId="0" fontId="0" fillId="0" borderId="3" xfId="0" applyBorder="1" applyAlignment="1">
      <alignment horizontal="left" vertical="top" wrapText="1"/>
    </xf>
    <xf numFmtId="0" fontId="0" fillId="0" borderId="27" xfId="0" applyBorder="1" applyAlignment="1">
      <alignment horizontal="left" vertical="top" wrapText="1"/>
    </xf>
    <xf numFmtId="0" fontId="0" fillId="0" borderId="4" xfId="0" applyBorder="1" applyAlignment="1">
      <alignment horizontal="left" vertical="center"/>
    </xf>
    <xf numFmtId="0" fontId="20" fillId="15" borderId="0" xfId="0" applyFont="1" applyFill="1"/>
    <xf numFmtId="0" fontId="20" fillId="15" borderId="0" xfId="0" applyFont="1" applyFill="1" applyAlignment="1">
      <alignment horizontal="center" vertical="center"/>
    </xf>
    <xf numFmtId="0" fontId="0" fillId="15" borderId="0" xfId="0" applyFill="1" applyAlignment="1">
      <alignment wrapText="1"/>
    </xf>
    <xf numFmtId="0" fontId="0" fillId="15" borderId="0" xfId="0" applyFill="1"/>
    <xf numFmtId="0" fontId="0" fillId="0" borderId="0" xfId="0" applyAlignment="1">
      <alignment horizontal="right" wrapText="1"/>
    </xf>
    <xf numFmtId="9" fontId="0" fillId="0" borderId="0" xfId="1" applyFont="1" applyAlignment="1">
      <alignment horizontal="center" vertical="center" wrapText="1"/>
    </xf>
    <xf numFmtId="9" fontId="0" fillId="5" borderId="24" xfId="0" applyNumberFormat="1" applyFill="1" applyBorder="1" applyAlignment="1">
      <alignment horizontal="center"/>
    </xf>
    <xf numFmtId="0" fontId="20" fillId="0" borderId="0" xfId="0" applyFont="1" applyAlignment="1">
      <alignment horizontal="center" vertical="center"/>
    </xf>
    <xf numFmtId="0" fontId="20" fillId="0" borderId="0" xfId="0" applyFont="1"/>
    <xf numFmtId="0" fontId="21" fillId="0" borderId="0" xfId="0" applyFont="1" applyAlignment="1">
      <alignment horizontal="center"/>
    </xf>
    <xf numFmtId="0" fontId="22" fillId="0" borderId="0" xfId="0" applyFont="1"/>
    <xf numFmtId="0" fontId="20" fillId="0" borderId="0" xfId="0" applyFont="1" applyAlignment="1">
      <alignment horizontal="center" vertical="center" wrapText="1"/>
    </xf>
    <xf numFmtId="0" fontId="21" fillId="0" borderId="0" xfId="0" applyFont="1" applyAlignment="1">
      <alignment horizontal="center" vertical="center"/>
    </xf>
    <xf numFmtId="0" fontId="21" fillId="0" borderId="0" xfId="0" applyFont="1"/>
    <xf numFmtId="9" fontId="20" fillId="0" borderId="0" xfId="1" applyFont="1" applyFill="1" applyAlignment="1">
      <alignment horizontal="center" vertical="center"/>
    </xf>
    <xf numFmtId="0" fontId="20" fillId="0" borderId="0" xfId="0" applyFont="1" applyAlignment="1">
      <alignment horizontal="right"/>
    </xf>
    <xf numFmtId="0" fontId="21" fillId="0" borderId="4" xfId="0" applyFont="1" applyBorder="1" applyAlignment="1">
      <alignment horizontal="center" vertical="center"/>
    </xf>
    <xf numFmtId="0" fontId="20" fillId="0" borderId="4" xfId="0" applyFont="1" applyBorder="1" applyAlignment="1">
      <alignment horizontal="center" vertical="center"/>
    </xf>
    <xf numFmtId="9" fontId="20" fillId="0" borderId="0" xfId="1" applyFont="1" applyFill="1" applyAlignment="1">
      <alignment horizontal="center" vertical="center" wrapText="1"/>
    </xf>
    <xf numFmtId="0" fontId="4" fillId="4" borderId="46" xfId="0" applyFont="1" applyFill="1" applyBorder="1" applyAlignment="1">
      <alignment horizontal="left" vertical="center"/>
    </xf>
    <xf numFmtId="0" fontId="4" fillId="4" borderId="47" xfId="0" applyFont="1" applyFill="1" applyBorder="1" applyAlignment="1">
      <alignment horizontal="left" vertical="center"/>
    </xf>
    <xf numFmtId="9" fontId="12" fillId="10" borderId="48" xfId="0" applyNumberFormat="1" applyFont="1" applyFill="1" applyBorder="1" applyAlignment="1">
      <alignment horizontal="center" vertical="center"/>
    </xf>
    <xf numFmtId="0" fontId="0" fillId="3" borderId="44" xfId="0" applyFill="1" applyBorder="1" applyAlignment="1">
      <alignment horizontal="left" vertical="center"/>
    </xf>
    <xf numFmtId="0" fontId="0" fillId="0" borderId="9" xfId="0" applyBorder="1" applyAlignment="1">
      <alignment horizontal="left" vertical="center"/>
    </xf>
    <xf numFmtId="9" fontId="0" fillId="3" borderId="45" xfId="0" applyNumberFormat="1" applyFill="1" applyBorder="1" applyAlignment="1">
      <alignment horizontal="center"/>
    </xf>
    <xf numFmtId="0" fontId="23" fillId="0" borderId="0" xfId="0" applyFont="1"/>
    <xf numFmtId="0" fontId="23" fillId="0" borderId="0" xfId="0" applyFont="1" applyAlignment="1">
      <alignment horizontal="left"/>
    </xf>
    <xf numFmtId="0" fontId="23" fillId="0" borderId="0" xfId="0" applyFont="1" applyAlignment="1">
      <alignment horizontal="center" vertical="center"/>
    </xf>
    <xf numFmtId="0" fontId="24" fillId="0" borderId="0" xfId="0" applyFont="1" applyAlignment="1">
      <alignment horizontal="center" vertical="center"/>
    </xf>
    <xf numFmtId="0" fontId="0" fillId="12" borderId="10" xfId="0" applyFill="1" applyBorder="1" applyAlignment="1">
      <alignment horizontal="left" vertical="top" wrapText="1"/>
    </xf>
    <xf numFmtId="0" fontId="0" fillId="7" borderId="4" xfId="0" applyFill="1" applyBorder="1" applyAlignment="1">
      <alignment horizontal="center" vertical="center"/>
    </xf>
    <xf numFmtId="0" fontId="25" fillId="0" borderId="4" xfId="0" applyFont="1" applyBorder="1" applyAlignment="1">
      <alignment horizontal="center" vertical="center" wrapText="1"/>
    </xf>
    <xf numFmtId="0" fontId="20" fillId="0" borderId="0" xfId="0" applyFont="1" applyAlignment="1">
      <alignment vertical="center"/>
    </xf>
    <xf numFmtId="0" fontId="20" fillId="0" borderId="0" xfId="0" applyFont="1" applyAlignment="1">
      <alignment horizontal="center"/>
    </xf>
    <xf numFmtId="0" fontId="5" fillId="10" borderId="8" xfId="0" applyFont="1" applyFill="1" applyBorder="1" applyAlignment="1">
      <alignment horizontal="left" vertical="center"/>
    </xf>
    <xf numFmtId="0" fontId="5" fillId="10" borderId="4" xfId="0" applyFont="1" applyFill="1" applyBorder="1"/>
    <xf numFmtId="9" fontId="5" fillId="10" borderId="24" xfId="1" applyFont="1" applyFill="1" applyBorder="1" applyAlignment="1">
      <alignment horizontal="center" vertical="center"/>
    </xf>
    <xf numFmtId="0" fontId="7" fillId="12" borderId="22" xfId="0" applyFont="1" applyFill="1" applyBorder="1" applyAlignment="1">
      <alignment horizontal="left" vertical="top"/>
    </xf>
    <xf numFmtId="0" fontId="0" fillId="5" borderId="49" xfId="0" applyFill="1" applyBorder="1" applyAlignment="1">
      <alignment horizontal="center" vertical="center"/>
    </xf>
    <xf numFmtId="0" fontId="25" fillId="0" borderId="28" xfId="0" applyFont="1" applyBorder="1" applyAlignment="1">
      <alignment horizontal="center" vertical="center" wrapText="1"/>
    </xf>
    <xf numFmtId="0" fontId="0" fillId="7" borderId="10" xfId="0" applyFill="1" applyBorder="1" applyAlignment="1">
      <alignment horizontal="center" vertical="center"/>
    </xf>
    <xf numFmtId="0" fontId="25" fillId="0" borderId="10" xfId="0" applyFont="1" applyBorder="1" applyAlignment="1">
      <alignment horizontal="center" vertical="center" wrapText="1"/>
    </xf>
    <xf numFmtId="0" fontId="16" fillId="12" borderId="2" xfId="0" applyFont="1" applyFill="1" applyBorder="1" applyAlignment="1">
      <alignment wrapText="1"/>
    </xf>
    <xf numFmtId="0" fontId="4" fillId="12" borderId="2" xfId="0" applyFont="1" applyFill="1" applyBorder="1"/>
    <xf numFmtId="0" fontId="4" fillId="12" borderId="3" xfId="0" applyFont="1" applyFill="1" applyBorder="1"/>
    <xf numFmtId="0" fontId="0" fillId="7" borderId="28" xfId="0" applyFill="1" applyBorder="1"/>
    <xf numFmtId="0" fontId="0" fillId="0" borderId="28" xfId="0" applyBorder="1" applyAlignment="1">
      <alignment horizontal="center" vertical="center" wrapText="1"/>
    </xf>
    <xf numFmtId="0" fontId="0" fillId="0" borderId="0" xfId="0" quotePrefix="1" applyAlignment="1">
      <alignment wrapText="1"/>
    </xf>
    <xf numFmtId="0" fontId="8" fillId="4" borderId="0" xfId="0" applyFont="1" applyFill="1" applyAlignment="1">
      <alignment horizontal="center" vertical="center" wrapText="1"/>
    </xf>
    <xf numFmtId="0" fontId="0" fillId="8" borderId="4" xfId="0" applyFill="1" applyBorder="1" applyAlignment="1">
      <alignment horizontal="center"/>
    </xf>
    <xf numFmtId="0" fontId="0" fillId="0" borderId="4" xfId="0" applyBorder="1" applyAlignment="1">
      <alignment horizontal="center"/>
    </xf>
    <xf numFmtId="0" fontId="4" fillId="4" borderId="16" xfId="0" applyFont="1" applyFill="1" applyBorder="1" applyAlignment="1">
      <alignment horizontal="center"/>
    </xf>
    <xf numFmtId="0" fontId="4" fillId="4" borderId="17" xfId="0" applyFont="1" applyFill="1" applyBorder="1" applyAlignment="1">
      <alignment horizontal="center"/>
    </xf>
    <xf numFmtId="0" fontId="4" fillId="4" borderId="18" xfId="0" applyFont="1" applyFill="1" applyBorder="1" applyAlignment="1">
      <alignment horizontal="center"/>
    </xf>
    <xf numFmtId="0" fontId="7" fillId="6" borderId="43" xfId="0" applyFont="1" applyFill="1" applyBorder="1" applyAlignment="1">
      <alignment horizontal="center" vertical="center" wrapText="1"/>
    </xf>
    <xf numFmtId="0" fontId="0" fillId="0" borderId="11" xfId="0" applyBorder="1"/>
    <xf numFmtId="0" fontId="0" fillId="0" borderId="35" xfId="0" applyBorder="1"/>
    <xf numFmtId="0" fontId="0" fillId="0" borderId="36" xfId="0" applyBorder="1"/>
    <xf numFmtId="0" fontId="0" fillId="0" borderId="1" xfId="0" applyBorder="1" applyAlignment="1">
      <alignment horizontal="center"/>
    </xf>
    <xf numFmtId="0" fontId="0" fillId="5" borderId="4" xfId="0" applyFill="1" applyBorder="1" applyAlignment="1">
      <alignment horizontal="left" wrapText="1"/>
    </xf>
    <xf numFmtId="0" fontId="0" fillId="0" borderId="1"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5" fillId="8" borderId="4" xfId="0" applyFont="1" applyFill="1" applyBorder="1" applyAlignment="1">
      <alignment horizontal="center"/>
    </xf>
    <xf numFmtId="0" fontId="15" fillId="0" borderId="19" xfId="0" applyFont="1" applyBorder="1" applyAlignment="1">
      <alignment horizontal="left"/>
    </xf>
    <xf numFmtId="0" fontId="15" fillId="0" borderId="27" xfId="0" applyFont="1" applyBorder="1" applyAlignment="1">
      <alignment horizontal="left"/>
    </xf>
    <xf numFmtId="0" fontId="0" fillId="8" borderId="19" xfId="0" applyFill="1" applyBorder="1" applyAlignment="1">
      <alignment horizontal="center" vertical="center"/>
    </xf>
    <xf numFmtId="0" fontId="0" fillId="8" borderId="27" xfId="0" applyFill="1" applyBorder="1" applyAlignment="1">
      <alignment horizontal="center" vertical="center"/>
    </xf>
    <xf numFmtId="0" fontId="0" fillId="0" borderId="32" xfId="0" applyBorder="1" applyAlignment="1">
      <alignment horizontal="center"/>
    </xf>
    <xf numFmtId="0" fontId="0" fillId="0" borderId="34" xfId="0" applyBorder="1" applyAlignment="1">
      <alignment horizontal="center"/>
    </xf>
    <xf numFmtId="0" fontId="0" fillId="8" borderId="10" xfId="0" applyFill="1" applyBorder="1" applyAlignment="1">
      <alignment horizontal="center"/>
    </xf>
    <xf numFmtId="0" fontId="0" fillId="3" borderId="31" xfId="0" applyFill="1" applyBorder="1" applyAlignment="1">
      <alignment horizontal="center"/>
    </xf>
    <xf numFmtId="0" fontId="0" fillId="3" borderId="22" xfId="0" applyFill="1" applyBorder="1" applyAlignment="1">
      <alignment horizontal="center"/>
    </xf>
    <xf numFmtId="0" fontId="0" fillId="3" borderId="23" xfId="0" applyFill="1" applyBorder="1" applyAlignment="1">
      <alignment horizontal="center"/>
    </xf>
    <xf numFmtId="0" fontId="0" fillId="6" borderId="38" xfId="0" applyFill="1" applyBorder="1" applyAlignment="1">
      <alignment horizontal="center"/>
    </xf>
    <xf numFmtId="0" fontId="0" fillId="6" borderId="2" xfId="0" applyFill="1" applyBorder="1" applyAlignment="1">
      <alignment horizontal="center"/>
    </xf>
    <xf numFmtId="0" fontId="0" fillId="6" borderId="30" xfId="0" applyFill="1" applyBorder="1" applyAlignment="1">
      <alignment horizontal="center"/>
    </xf>
    <xf numFmtId="0" fontId="0" fillId="6" borderId="5" xfId="0" applyFill="1" applyBorder="1" applyAlignment="1">
      <alignment horizontal="center"/>
    </xf>
    <xf numFmtId="0" fontId="0" fillId="6" borderId="6" xfId="0" applyFill="1" applyBorder="1" applyAlignment="1">
      <alignment horizontal="center"/>
    </xf>
    <xf numFmtId="0" fontId="0" fillId="6" borderId="7" xfId="0" applyFill="1" applyBorder="1" applyAlignment="1">
      <alignment horizontal="center"/>
    </xf>
    <xf numFmtId="0" fontId="0" fillId="3" borderId="37" xfId="0" applyFill="1" applyBorder="1" applyAlignment="1">
      <alignment horizontal="center"/>
    </xf>
    <xf numFmtId="0" fontId="0" fillId="3" borderId="25" xfId="0" applyFill="1" applyBorder="1" applyAlignment="1">
      <alignment horizontal="center"/>
    </xf>
    <xf numFmtId="0" fontId="0" fillId="3" borderId="20" xfId="0" applyFill="1" applyBorder="1" applyAlignment="1">
      <alignment horizontal="center"/>
    </xf>
    <xf numFmtId="0" fontId="0" fillId="0" borderId="19" xfId="0" applyBorder="1" applyAlignment="1">
      <alignment horizontal="center" vertical="center" wrapText="1"/>
    </xf>
    <xf numFmtId="0" fontId="0" fillId="0" borderId="25" xfId="0" applyBorder="1" applyAlignment="1">
      <alignment horizontal="center" vertical="center" wrapText="1"/>
    </xf>
    <xf numFmtId="0" fontId="0" fillId="0" borderId="41" xfId="0" applyBorder="1" applyAlignment="1">
      <alignment horizontal="center" vertical="center" wrapText="1"/>
    </xf>
    <xf numFmtId="0" fontId="0" fillId="0" borderId="0" xfId="0" applyAlignment="1">
      <alignment horizontal="center" vertical="center" wrapText="1"/>
    </xf>
    <xf numFmtId="0" fontId="4" fillId="9" borderId="11" xfId="0" applyFont="1" applyFill="1" applyBorder="1" applyAlignment="1">
      <alignment horizontal="center" vertical="center" wrapText="1"/>
    </xf>
    <xf numFmtId="0" fontId="0" fillId="9" borderId="0" xfId="0" applyFill="1" applyAlignment="1">
      <alignment horizontal="center" vertical="center"/>
    </xf>
    <xf numFmtId="0" fontId="0" fillId="2" borderId="0" xfId="0" applyFill="1" applyAlignment="1">
      <alignment horizontal="left" vertical="center" wrapText="1"/>
    </xf>
    <xf numFmtId="0" fontId="0" fillId="0" borderId="39" xfId="0" applyBorder="1" applyAlignment="1">
      <alignment horizontal="center" vertical="center" wrapText="1"/>
    </xf>
    <xf numFmtId="0" fontId="0" fillId="0" borderId="21" xfId="0" applyBorder="1" applyAlignment="1">
      <alignment horizontal="center" vertical="center" wrapText="1"/>
    </xf>
    <xf numFmtId="0" fontId="0" fillId="0" borderId="42" xfId="0" applyBorder="1" applyAlignment="1">
      <alignment horizontal="center" vertical="center" wrapText="1"/>
    </xf>
    <xf numFmtId="0" fontId="3" fillId="0" borderId="4" xfId="0" applyFont="1" applyBorder="1" applyAlignment="1">
      <alignment horizontal="center" wrapText="1"/>
    </xf>
  </cellXfs>
  <cellStyles count="3">
    <cellStyle name="Hipervínculo" xfId="2" builtinId="8"/>
    <cellStyle name="Normal" xfId="0" builtinId="0"/>
    <cellStyle name="Porcentaje" xfId="1" builtinId="5"/>
  </cellStyles>
  <dxfs count="2">
    <dxf>
      <font>
        <color theme="0"/>
      </font>
    </dxf>
    <dxf>
      <font>
        <color theme="0"/>
      </font>
    </dxf>
  </dxfs>
  <tableStyles count="0" defaultTableStyle="TableStyleMedium9" defaultPivotStyle="PivotStyleLight16"/>
  <colors>
    <mruColors>
      <color rgb="FFDDD9C3"/>
      <color rgb="FF0085B4"/>
      <color rgb="FFFFFF99"/>
      <color rgb="FFFFCC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invertIfNegative val="0"/>
          <c:dPt>
            <c:idx val="0"/>
            <c:invertIfNegative val="0"/>
            <c:bubble3D val="1"/>
            <c:spPr>
              <a:solidFill>
                <a:schemeClr val="accent3"/>
              </a:solidFill>
            </c:spPr>
            <c:extLst>
              <c:ext xmlns:c16="http://schemas.microsoft.com/office/drawing/2014/chart" uri="{C3380CC4-5D6E-409C-BE32-E72D297353CC}">
                <c16:uniqueId val="{00000001-84EB-4BE4-B3F3-CCC5FAE5B94A}"/>
              </c:ext>
            </c:extLst>
          </c:dPt>
          <c:dLbls>
            <c:dLbl>
              <c:idx val="0"/>
              <c:showLegendKey val="0"/>
              <c:showVal val="1"/>
              <c:showCatName val="0"/>
              <c:showSerName val="0"/>
              <c:showPercent val="0"/>
              <c:showBubbleSize val="0"/>
              <c:extLst>
                <c:ext xmlns:c15="http://schemas.microsoft.com/office/drawing/2012/chart" uri="{CE6537A1-D6FC-4f65-9D91-7224C49458BB}">
                  <c15:layout>
                    <c:manualLayout>
                      <c:w val="0.14249390289670255"/>
                      <c:h val="0.20015140727936354"/>
                    </c:manualLayout>
                  </c15:layout>
                </c:ext>
                <c:ext xmlns:c16="http://schemas.microsoft.com/office/drawing/2014/chart" uri="{C3380CC4-5D6E-409C-BE32-E72D297353CC}">
                  <c16:uniqueId val="{00000001-84EB-4BE4-B3F3-CCC5FAE5B94A}"/>
                </c:ext>
              </c:extLst>
            </c:dLbl>
            <c:spPr>
              <a:noFill/>
              <a:ln>
                <a:noFill/>
              </a:ln>
              <a:effectLst/>
            </c:spPr>
            <c:txPr>
              <a:bodyPr/>
              <a:lstStyle/>
              <a:p>
                <a:pPr>
                  <a:defRPr lang="es-CL" sz="2000"/>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'Ficha IDA T'!$F$35</c:f>
              <c:numCache>
                <c:formatCode>0%</c:formatCode>
                <c:ptCount val="1"/>
                <c:pt idx="0">
                  <c:v>0.47380952380952385</c:v>
                </c:pt>
              </c:numCache>
            </c:numRef>
          </c:cat>
          <c:val>
            <c:numRef>
              <c:f>'Ficha IDA T'!$F$35</c:f>
              <c:numCache>
                <c:formatCode>0%</c:formatCode>
                <c:ptCount val="1"/>
                <c:pt idx="0">
                  <c:v>0.47380952380952385</c:v>
                </c:pt>
              </c:numCache>
            </c:numRef>
          </c:val>
          <c:extLst>
            <c:ext xmlns:c16="http://schemas.microsoft.com/office/drawing/2014/chart" uri="{C3380CC4-5D6E-409C-BE32-E72D297353CC}">
              <c16:uniqueId val="{00000002-84EB-4BE4-B3F3-CCC5FAE5B94A}"/>
            </c:ext>
          </c:extLst>
        </c:ser>
        <c:ser>
          <c:idx val="1"/>
          <c:order val="1"/>
          <c:invertIfNegative val="0"/>
          <c:dPt>
            <c:idx val="0"/>
            <c:invertIfNegative val="0"/>
            <c:bubble3D val="0"/>
            <c:spPr>
              <a:solidFill>
                <a:schemeClr val="accent2"/>
              </a:solidFill>
            </c:spPr>
            <c:extLst>
              <c:ext xmlns:c16="http://schemas.microsoft.com/office/drawing/2014/chart" uri="{C3380CC4-5D6E-409C-BE32-E72D297353CC}">
                <c16:uniqueId val="{00000003-84EB-4BE4-B3F3-CCC5FAE5B94A}"/>
              </c:ext>
            </c:extLst>
          </c:dPt>
          <c:cat>
            <c:numRef>
              <c:f>'Ficha IDA T'!$F$35</c:f>
              <c:numCache>
                <c:formatCode>0%</c:formatCode>
                <c:ptCount val="1"/>
                <c:pt idx="0">
                  <c:v>0.47380952380952385</c:v>
                </c:pt>
              </c:numCache>
            </c:numRef>
          </c:cat>
          <c:val>
            <c:numRef>
              <c:f>'Ficha IDA T'!$P$163</c:f>
              <c:numCache>
                <c:formatCode>0%</c:formatCode>
                <c:ptCount val="1"/>
                <c:pt idx="0">
                  <c:v>0.46031746031746035</c:v>
                </c:pt>
              </c:numCache>
            </c:numRef>
          </c:val>
          <c:extLst>
            <c:ext xmlns:c16="http://schemas.microsoft.com/office/drawing/2014/chart" uri="{C3380CC4-5D6E-409C-BE32-E72D297353CC}">
              <c16:uniqueId val="{00000004-84EB-4BE4-B3F3-CCC5FAE5B94A}"/>
            </c:ext>
          </c:extLst>
        </c:ser>
        <c:dLbls>
          <c:showLegendKey val="0"/>
          <c:showVal val="0"/>
          <c:showCatName val="0"/>
          <c:showSerName val="0"/>
          <c:showPercent val="0"/>
          <c:showBubbleSize val="0"/>
        </c:dLbls>
        <c:gapWidth val="95"/>
        <c:axId val="171136512"/>
        <c:axId val="171138048"/>
      </c:barChart>
      <c:catAx>
        <c:axId val="171136512"/>
        <c:scaling>
          <c:orientation val="minMax"/>
        </c:scaling>
        <c:delete val="0"/>
        <c:axPos val="b"/>
        <c:majorGridlines/>
        <c:numFmt formatCode="General" sourceLinked="0"/>
        <c:majorTickMark val="none"/>
        <c:minorTickMark val="none"/>
        <c:tickLblPos val="nextTo"/>
        <c:txPr>
          <a:bodyPr/>
          <a:lstStyle/>
          <a:p>
            <a:pPr>
              <a:defRPr lang="es-CL" sz="1000"/>
            </a:pPr>
            <a:endParaRPr lang="es-CL"/>
          </a:p>
        </c:txPr>
        <c:crossAx val="171138048"/>
        <c:crosses val="autoZero"/>
        <c:auto val="1"/>
        <c:lblAlgn val="ctr"/>
        <c:lblOffset val="100"/>
        <c:noMultiLvlLbl val="0"/>
      </c:catAx>
      <c:valAx>
        <c:axId val="171138048"/>
        <c:scaling>
          <c:orientation val="minMax"/>
        </c:scaling>
        <c:delete val="0"/>
        <c:axPos val="l"/>
        <c:numFmt formatCode="0%" sourceLinked="1"/>
        <c:majorTickMark val="out"/>
        <c:minorTickMark val="none"/>
        <c:tickLblPos val="nextTo"/>
        <c:txPr>
          <a:bodyPr/>
          <a:lstStyle/>
          <a:p>
            <a:pPr>
              <a:defRPr lang="es-CL"/>
            </a:pPr>
            <a:endParaRPr lang="es-CL"/>
          </a:p>
        </c:txPr>
        <c:crossAx val="171136512"/>
        <c:crosses val="autoZero"/>
        <c:crossBetween val="between"/>
      </c:valAx>
    </c:plotArea>
    <c:plotVisOnly val="1"/>
    <c:dispBlanksAs val="gap"/>
    <c:showDLblsOverMax val="0"/>
  </c:chart>
  <c:printSettings>
    <c:headerFooter/>
    <c:pageMargins b="0.75000000000000233" l="0.70000000000000062" r="0.70000000000000062" t="0.75000000000000233" header="0.30000000000000032" footer="0.30000000000000032"/>
    <c:pageSetup/>
  </c:printSettings>
</c:chartSpace>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Radio" firstButton="1" fmlaLink="$H$64"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Label" lockText="1"/>
</file>

<file path=xl/ctrlProps/ctrlProp8.xml><?xml version="1.0" encoding="utf-8"?>
<formControlPr xmlns="http://schemas.microsoft.com/office/spreadsheetml/2009/9/main" objectType="Label" lockText="1"/>
</file>

<file path=xl/ctrlProps/ctrlProp9.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jpeg"/><Relationship Id="rId3" Type="http://schemas.openxmlformats.org/officeDocument/2006/relationships/image" Target="../media/image2.jpeg"/><Relationship Id="rId7" Type="http://schemas.openxmlformats.org/officeDocument/2006/relationships/image" Target="../media/image6.jpeg"/><Relationship Id="rId12" Type="http://schemas.openxmlformats.org/officeDocument/2006/relationships/image" Target="../media/image11.jpeg"/><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0" Type="http://schemas.openxmlformats.org/officeDocument/2006/relationships/image" Target="../media/image9.jpeg"/><Relationship Id="rId4" Type="http://schemas.openxmlformats.org/officeDocument/2006/relationships/image" Target="../media/image3.png"/><Relationship Id="rId9"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2</xdr:col>
      <xdr:colOff>0</xdr:colOff>
      <xdr:row>34</xdr:row>
      <xdr:rowOff>243416</xdr:rowOff>
    </xdr:from>
    <xdr:to>
      <xdr:col>6</xdr:col>
      <xdr:colOff>0</xdr:colOff>
      <xdr:row>43</xdr:row>
      <xdr:rowOff>0</xdr:rowOff>
    </xdr:to>
    <xdr:graphicFrame macro="">
      <xdr:nvGraphicFramePr>
        <xdr:cNvPr id="9" name="8 Gráfico">
          <a:extLst>
            <a:ext uri="{FF2B5EF4-FFF2-40B4-BE49-F238E27FC236}">
              <a16:creationId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3885485</xdr:colOff>
      <xdr:row>0</xdr:row>
      <xdr:rowOff>284493</xdr:rowOff>
    </xdr:from>
    <xdr:to>
      <xdr:col>3</xdr:col>
      <xdr:colOff>268941</xdr:colOff>
      <xdr:row>2</xdr:row>
      <xdr:rowOff>391806</xdr:rowOff>
    </xdr:to>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4176838" y="284493"/>
          <a:ext cx="4776662" cy="1059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CL" sz="1400" b="1">
              <a:solidFill>
                <a:schemeClr val="bg1"/>
              </a:solidFill>
            </a:rPr>
            <a:t>FICHA IDA ENTORNOS</a:t>
          </a:r>
          <a:r>
            <a:rPr lang="es-CL" sz="1400" b="1" baseline="0">
              <a:solidFill>
                <a:schemeClr val="bg1"/>
              </a:solidFill>
            </a:rPr>
            <a:t> </a:t>
          </a:r>
          <a:r>
            <a:rPr lang="es-CL" sz="1400" b="1">
              <a:solidFill>
                <a:schemeClr val="bg1"/>
              </a:solidFill>
            </a:rPr>
            <a:t>- SENADIS/ SERNATUR</a:t>
          </a:r>
        </a:p>
        <a:p>
          <a:pPr algn="ctr"/>
          <a:r>
            <a:rPr lang="es-CL" sz="1200" b="1">
              <a:solidFill>
                <a:schemeClr val="bg1"/>
              </a:solidFill>
            </a:rPr>
            <a:t>INFORME DE DIAGNÓSTICO DE ACCESIBILIDAD EN SERVICIOS Y ATRACTIVOS TURISTICOS EN</a:t>
          </a:r>
          <a:r>
            <a:rPr lang="es-CL" sz="1200" b="1" baseline="0">
              <a:solidFill>
                <a:schemeClr val="bg1"/>
              </a:solidFill>
            </a:rPr>
            <a:t> ENTORNO URBANO</a:t>
          </a:r>
          <a:r>
            <a:rPr lang="es-CL" sz="1200" b="1">
              <a:solidFill>
                <a:schemeClr val="bg1"/>
              </a:solidFill>
            </a:rPr>
            <a:t> </a:t>
          </a:r>
        </a:p>
        <a:p>
          <a:pPr algn="ctr"/>
          <a:r>
            <a:rPr lang="es-CL" sz="1100" b="1">
              <a:solidFill>
                <a:schemeClr val="bg1"/>
              </a:solidFill>
            </a:rPr>
            <a:t>Ver.  2023</a:t>
          </a:r>
        </a:p>
      </xdr:txBody>
    </xdr:sp>
    <xdr:clientData/>
  </xdr:twoCellAnchor>
  <xdr:twoCellAnchor>
    <xdr:from>
      <xdr:col>5</xdr:col>
      <xdr:colOff>110618</xdr:colOff>
      <xdr:row>0</xdr:row>
      <xdr:rowOff>275355</xdr:rowOff>
    </xdr:from>
    <xdr:to>
      <xdr:col>5</xdr:col>
      <xdr:colOff>1295470</xdr:colOff>
      <xdr:row>2</xdr:row>
      <xdr:rowOff>382668</xdr:rowOff>
    </xdr:to>
    <xdr:sp macro="" textlink="">
      <xdr:nvSpPr>
        <xdr:cNvPr id="6" name="5 CuadroTexto">
          <a:extLst>
            <a:ext uri="{FF2B5EF4-FFF2-40B4-BE49-F238E27FC236}">
              <a16:creationId xmlns:a16="http://schemas.microsoft.com/office/drawing/2014/main" id="{00000000-0008-0000-0000-000006000000}"/>
            </a:ext>
          </a:extLst>
        </xdr:cNvPr>
        <xdr:cNvSpPr txBox="1"/>
      </xdr:nvSpPr>
      <xdr:spPr>
        <a:xfrm>
          <a:off x="11106701" y="275355"/>
          <a:ext cx="1184852" cy="1059813"/>
        </a:xfrm>
        <a:prstGeom prst="rect">
          <a:avLst/>
        </a:prstGeom>
        <a:noFill/>
        <a:ln w="9525" cmpd="dbl">
          <a:solidFill>
            <a:schemeClr val="bg1"/>
          </a:solidFill>
          <a:prstDash val="solid"/>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CL" sz="4000" b="1">
              <a:solidFill>
                <a:schemeClr val="bg1"/>
              </a:solidFill>
              <a:latin typeface="Arial" pitchFamily="34" charset="0"/>
              <a:cs typeface="Arial" pitchFamily="34" charset="0"/>
            </a:rPr>
            <a:t>T</a:t>
          </a:r>
        </a:p>
      </xdr:txBody>
    </xdr:sp>
    <xdr:clientData/>
  </xdr:twoCellAnchor>
  <xdr:twoCellAnchor editAs="oneCell">
    <xdr:from>
      <xdr:col>1</xdr:col>
      <xdr:colOff>1540330</xdr:colOff>
      <xdr:row>0</xdr:row>
      <xdr:rowOff>180038</xdr:rowOff>
    </xdr:from>
    <xdr:to>
      <xdr:col>1</xdr:col>
      <xdr:colOff>2287391</xdr:colOff>
      <xdr:row>2</xdr:row>
      <xdr:rowOff>424978</xdr:rowOff>
    </xdr:to>
    <xdr:pic>
      <xdr:nvPicPr>
        <xdr:cNvPr id="7" name="6 Imagen" descr="sernatur medio.pn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lum bright="-10000"/>
        </a:blip>
        <a:stretch>
          <a:fillRect/>
        </a:stretch>
      </xdr:blipFill>
      <xdr:spPr>
        <a:xfrm>
          <a:off x="1830221" y="180038"/>
          <a:ext cx="747061" cy="1197440"/>
        </a:xfrm>
        <a:prstGeom prst="rect">
          <a:avLst/>
        </a:prstGeom>
      </xdr:spPr>
    </xdr:pic>
    <xdr:clientData/>
  </xdr:twoCellAnchor>
  <xdr:twoCellAnchor>
    <xdr:from>
      <xdr:col>5</xdr:col>
      <xdr:colOff>21167</xdr:colOff>
      <xdr:row>4</xdr:row>
      <xdr:rowOff>10584</xdr:rowOff>
    </xdr:from>
    <xdr:to>
      <xdr:col>5</xdr:col>
      <xdr:colOff>1449917</xdr:colOff>
      <xdr:row>16</xdr:row>
      <xdr:rowOff>0</xdr:rowOff>
    </xdr:to>
    <xdr:sp macro="" textlink="">
      <xdr:nvSpPr>
        <xdr:cNvPr id="11" name="10 CuadroTexto">
          <a:extLst>
            <a:ext uri="{FF2B5EF4-FFF2-40B4-BE49-F238E27FC236}">
              <a16:creationId xmlns:a16="http://schemas.microsoft.com/office/drawing/2014/main" id="{00000000-0008-0000-0000-00000B000000}"/>
            </a:ext>
          </a:extLst>
        </xdr:cNvPr>
        <xdr:cNvSpPr txBox="1"/>
      </xdr:nvSpPr>
      <xdr:spPr>
        <a:xfrm>
          <a:off x="11017250" y="1714501"/>
          <a:ext cx="1428750" cy="2317749"/>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b="1"/>
            <a:t>Instrucciones</a:t>
          </a:r>
          <a:r>
            <a:rPr lang="es-CL" sz="1100"/>
            <a:t>:</a:t>
          </a:r>
        </a:p>
        <a:p>
          <a:r>
            <a:rPr lang="es-CL" sz="1100" baseline="0"/>
            <a:t> a) </a:t>
          </a:r>
          <a:r>
            <a:rPr lang="es-CL" sz="1100"/>
            <a:t>Complete la información solicitada en</a:t>
          </a:r>
          <a:r>
            <a:rPr lang="es-CL" sz="1100" baseline="0"/>
            <a:t> el </a:t>
          </a:r>
          <a:r>
            <a:rPr lang="es-CL" sz="1100" b="1" baseline="0"/>
            <a:t>Módulo 1</a:t>
          </a:r>
          <a:r>
            <a:rPr lang="es-CL" sz="1100" baseline="0"/>
            <a:t>. </a:t>
          </a:r>
        </a:p>
        <a:p>
          <a:r>
            <a:rPr lang="es-CL" sz="1100" baseline="0"/>
            <a:t>b) Recorra las instalaciones para completar el </a:t>
          </a:r>
          <a:r>
            <a:rPr lang="es-CL" sz="1100" b="1" baseline="0"/>
            <a:t>Módulo 2</a:t>
          </a:r>
          <a:r>
            <a:rPr lang="es-CL" sz="1100" baseline="0"/>
            <a:t>.  </a:t>
          </a:r>
        </a:p>
        <a:p>
          <a:endParaRPr lang="es-CL" sz="1100" baseline="0"/>
        </a:p>
      </xdr:txBody>
    </xdr:sp>
    <xdr:clientData/>
  </xdr:twoCellAnchor>
  <xdr:twoCellAnchor>
    <xdr:from>
      <xdr:col>1</xdr:col>
      <xdr:colOff>22412</xdr:colOff>
      <xdr:row>18</xdr:row>
      <xdr:rowOff>11206</xdr:rowOff>
    </xdr:from>
    <xdr:to>
      <xdr:col>1</xdr:col>
      <xdr:colOff>3866283</xdr:colOff>
      <xdr:row>34</xdr:row>
      <xdr:rowOff>168089</xdr:rowOff>
    </xdr:to>
    <xdr:sp macro="" textlink="">
      <xdr:nvSpPr>
        <xdr:cNvPr id="8" name="7 Rectángulo">
          <a:extLst>
            <a:ext uri="{FF2B5EF4-FFF2-40B4-BE49-F238E27FC236}">
              <a16:creationId xmlns:a16="http://schemas.microsoft.com/office/drawing/2014/main" id="{00000000-0008-0000-0000-000008000000}"/>
            </a:ext>
          </a:extLst>
        </xdr:cNvPr>
        <xdr:cNvSpPr/>
      </xdr:nvSpPr>
      <xdr:spPr>
        <a:xfrm>
          <a:off x="308162" y="5068115"/>
          <a:ext cx="3843871" cy="2061883"/>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L" sz="1100">
              <a:solidFill>
                <a:sysClr val="windowText" lastClr="000000"/>
              </a:solidFill>
            </a:rPr>
            <a:t>Insertar</a:t>
          </a:r>
          <a:r>
            <a:rPr lang="es-CL" sz="1100" baseline="0">
              <a:solidFill>
                <a:sysClr val="windowText" lastClr="000000"/>
              </a:solidFill>
            </a:rPr>
            <a:t> aquí foto de la fachada</a:t>
          </a:r>
          <a:endParaRPr lang="es-CL" sz="1100">
            <a:solidFill>
              <a:sysClr val="windowText" lastClr="000000"/>
            </a:solidFill>
          </a:endParaRPr>
        </a:p>
      </xdr:txBody>
    </xdr:sp>
    <xdr:clientData/>
  </xdr:twoCellAnchor>
  <xdr:twoCellAnchor>
    <xdr:from>
      <xdr:col>1</xdr:col>
      <xdr:colOff>3866030</xdr:colOff>
      <xdr:row>18</xdr:row>
      <xdr:rowOff>11206</xdr:rowOff>
    </xdr:from>
    <xdr:to>
      <xdr:col>2</xdr:col>
      <xdr:colOff>0</xdr:colOff>
      <xdr:row>34</xdr:row>
      <xdr:rowOff>168089</xdr:rowOff>
    </xdr:to>
    <xdr:sp macro="" textlink="">
      <xdr:nvSpPr>
        <xdr:cNvPr id="10" name="9 Rectángulo">
          <a:extLst>
            <a:ext uri="{FF2B5EF4-FFF2-40B4-BE49-F238E27FC236}">
              <a16:creationId xmlns:a16="http://schemas.microsoft.com/office/drawing/2014/main" id="{00000000-0008-0000-0000-00000A000000}"/>
            </a:ext>
          </a:extLst>
        </xdr:cNvPr>
        <xdr:cNvSpPr/>
      </xdr:nvSpPr>
      <xdr:spPr>
        <a:xfrm>
          <a:off x="4157383" y="5031441"/>
          <a:ext cx="3854823" cy="2061883"/>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L" sz="1100">
              <a:solidFill>
                <a:sysClr val="windowText" lastClr="000000"/>
              </a:solidFill>
            </a:rPr>
            <a:t>De haber, insertar</a:t>
          </a:r>
          <a:r>
            <a:rPr lang="es-CL" sz="1100" baseline="0">
              <a:solidFill>
                <a:sysClr val="windowText" lastClr="000000"/>
              </a:solidFill>
            </a:rPr>
            <a:t> aquí foto del estacionamiento exclusivo accesible</a:t>
          </a:r>
          <a:endParaRPr lang="es-CL" sz="1100">
            <a:solidFill>
              <a:sysClr val="windowText" lastClr="000000"/>
            </a:solidFill>
          </a:endParaRPr>
        </a:p>
      </xdr:txBody>
    </xdr:sp>
    <xdr:clientData/>
  </xdr:twoCellAnchor>
  <xdr:twoCellAnchor>
    <xdr:from>
      <xdr:col>1</xdr:col>
      <xdr:colOff>22412</xdr:colOff>
      <xdr:row>34</xdr:row>
      <xdr:rowOff>168089</xdr:rowOff>
    </xdr:from>
    <xdr:to>
      <xdr:col>1</xdr:col>
      <xdr:colOff>3866283</xdr:colOff>
      <xdr:row>43</xdr:row>
      <xdr:rowOff>0</xdr:rowOff>
    </xdr:to>
    <xdr:sp macro="" textlink="">
      <xdr:nvSpPr>
        <xdr:cNvPr id="12" name="11 Rectángulo">
          <a:extLst>
            <a:ext uri="{FF2B5EF4-FFF2-40B4-BE49-F238E27FC236}">
              <a16:creationId xmlns:a16="http://schemas.microsoft.com/office/drawing/2014/main" id="{00000000-0008-0000-0000-00000C000000}"/>
            </a:ext>
          </a:extLst>
        </xdr:cNvPr>
        <xdr:cNvSpPr/>
      </xdr:nvSpPr>
      <xdr:spPr>
        <a:xfrm>
          <a:off x="308162" y="7129998"/>
          <a:ext cx="3843871" cy="203132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L" sz="1100">
              <a:solidFill>
                <a:sysClr val="windowText" lastClr="000000"/>
              </a:solidFill>
            </a:rPr>
            <a:t>Insertar</a:t>
          </a:r>
          <a:r>
            <a:rPr lang="es-CL" sz="1100" baseline="0">
              <a:solidFill>
                <a:sysClr val="windowText" lastClr="000000"/>
              </a:solidFill>
            </a:rPr>
            <a:t> aquí foto de espacios de circulación  interior </a:t>
          </a:r>
          <a:endParaRPr lang="es-CL" sz="1100">
            <a:solidFill>
              <a:sysClr val="windowText" lastClr="000000"/>
            </a:solidFill>
          </a:endParaRPr>
        </a:p>
      </xdr:txBody>
    </xdr:sp>
    <xdr:clientData/>
  </xdr:twoCellAnchor>
  <xdr:twoCellAnchor>
    <xdr:from>
      <xdr:col>1</xdr:col>
      <xdr:colOff>3866284</xdr:colOff>
      <xdr:row>34</xdr:row>
      <xdr:rowOff>168089</xdr:rowOff>
    </xdr:from>
    <xdr:to>
      <xdr:col>2</xdr:col>
      <xdr:colOff>1</xdr:colOff>
      <xdr:row>43</xdr:row>
      <xdr:rowOff>0</xdr:rowOff>
    </xdr:to>
    <xdr:sp macro="" textlink="">
      <xdr:nvSpPr>
        <xdr:cNvPr id="13" name="12 Rectángulo">
          <a:extLst>
            <a:ext uri="{FF2B5EF4-FFF2-40B4-BE49-F238E27FC236}">
              <a16:creationId xmlns:a16="http://schemas.microsoft.com/office/drawing/2014/main" id="{00000000-0008-0000-0000-00000D000000}"/>
            </a:ext>
          </a:extLst>
        </xdr:cNvPr>
        <xdr:cNvSpPr/>
      </xdr:nvSpPr>
      <xdr:spPr>
        <a:xfrm>
          <a:off x="4152034" y="7129998"/>
          <a:ext cx="3857626" cy="203132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L" sz="1100">
              <a:solidFill>
                <a:sysClr val="windowText" lastClr="000000"/>
              </a:solidFill>
            </a:rPr>
            <a:t>De haber, insertar</a:t>
          </a:r>
          <a:r>
            <a:rPr lang="es-CL" sz="1100" baseline="0">
              <a:solidFill>
                <a:sysClr val="windowText" lastClr="000000"/>
              </a:solidFill>
            </a:rPr>
            <a:t> aquí foto del baño accesible o foto interior</a:t>
          </a:r>
          <a:endParaRPr lang="es-CL" sz="1100">
            <a:solidFill>
              <a:sysClr val="windowText" lastClr="000000"/>
            </a:solidFill>
          </a:endParaRPr>
        </a:p>
      </xdr:txBody>
    </xdr:sp>
    <xdr:clientData/>
  </xdr:twoCellAnchor>
  <xdr:twoCellAnchor editAs="oneCell">
    <xdr:from>
      <xdr:col>3</xdr:col>
      <xdr:colOff>682471</xdr:colOff>
      <xdr:row>45</xdr:row>
      <xdr:rowOff>14422</xdr:rowOff>
    </xdr:from>
    <xdr:to>
      <xdr:col>5</xdr:col>
      <xdr:colOff>1561449</xdr:colOff>
      <xdr:row>49</xdr:row>
      <xdr:rowOff>34779</xdr:rowOff>
    </xdr:to>
    <xdr:pic>
      <xdr:nvPicPr>
        <xdr:cNvPr id="14" name="13 Imagen">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041" t="17835" r="2615" b="18036"/>
        <a:stretch/>
      </xdr:blipFill>
      <xdr:spPr>
        <a:xfrm>
          <a:off x="9055506" y="10449340"/>
          <a:ext cx="3514602" cy="1705721"/>
        </a:xfrm>
        <a:prstGeom prst="rect">
          <a:avLst/>
        </a:prstGeom>
        <a:ln>
          <a:solidFill>
            <a:schemeClr val="tx1"/>
          </a:solidFill>
        </a:ln>
      </xdr:spPr>
    </xdr:pic>
    <xdr:clientData/>
  </xdr:twoCellAnchor>
  <xdr:twoCellAnchor>
    <xdr:from>
      <xdr:col>3</xdr:col>
      <xdr:colOff>685800</xdr:colOff>
      <xdr:row>48</xdr:row>
      <xdr:rowOff>418011</xdr:rowOff>
    </xdr:from>
    <xdr:to>
      <xdr:col>5</xdr:col>
      <xdr:colOff>1576251</xdr:colOff>
      <xdr:row>51</xdr:row>
      <xdr:rowOff>0</xdr:rowOff>
    </xdr:to>
    <xdr:sp macro="" textlink="">
      <xdr:nvSpPr>
        <xdr:cNvPr id="15" name="14 CuadroTexto">
          <a:extLst>
            <a:ext uri="{FF2B5EF4-FFF2-40B4-BE49-F238E27FC236}">
              <a16:creationId xmlns:a16="http://schemas.microsoft.com/office/drawing/2014/main" id="{00000000-0008-0000-0000-00000F000000}"/>
            </a:ext>
          </a:extLst>
        </xdr:cNvPr>
        <xdr:cNvSpPr txBox="1"/>
      </xdr:nvSpPr>
      <xdr:spPr>
        <a:xfrm>
          <a:off x="9046029" y="12370525"/>
          <a:ext cx="3535679" cy="8556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t>Comente:</a:t>
          </a:r>
        </a:p>
      </xdr:txBody>
    </xdr:sp>
    <xdr:clientData/>
  </xdr:twoCellAnchor>
  <xdr:twoCellAnchor editAs="oneCell">
    <xdr:from>
      <xdr:col>1</xdr:col>
      <xdr:colOff>107679</xdr:colOff>
      <xdr:row>0</xdr:row>
      <xdr:rowOff>165660</xdr:rowOff>
    </xdr:from>
    <xdr:to>
      <xdr:col>1</xdr:col>
      <xdr:colOff>1479166</xdr:colOff>
      <xdr:row>2</xdr:row>
      <xdr:rowOff>426164</xdr:rowOff>
    </xdr:to>
    <xdr:pic>
      <xdr:nvPicPr>
        <xdr:cNvPr id="41" name="40 Imagen" descr="logo sen grande.png">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4" cstate="print"/>
        <a:stretch>
          <a:fillRect/>
        </a:stretch>
      </xdr:blipFill>
      <xdr:spPr>
        <a:xfrm>
          <a:off x="397570" y="165660"/>
          <a:ext cx="1371487" cy="1213004"/>
        </a:xfrm>
        <a:prstGeom prst="rect">
          <a:avLst/>
        </a:prstGeom>
      </xdr:spPr>
    </xdr:pic>
    <xdr:clientData/>
  </xdr:twoCellAnchor>
  <xdr:twoCellAnchor editAs="oneCell">
    <xdr:from>
      <xdr:col>4</xdr:col>
      <xdr:colOff>791</xdr:colOff>
      <xdr:row>52</xdr:row>
      <xdr:rowOff>12791</xdr:rowOff>
    </xdr:from>
    <xdr:to>
      <xdr:col>5</xdr:col>
      <xdr:colOff>1535457</xdr:colOff>
      <xdr:row>57</xdr:row>
      <xdr:rowOff>3454</xdr:rowOff>
    </xdr:to>
    <xdr:pic>
      <xdr:nvPicPr>
        <xdr:cNvPr id="120" name="13 Imagen">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985" t="17190" r="547" b="8855"/>
        <a:stretch/>
      </xdr:blipFill>
      <xdr:spPr>
        <a:xfrm>
          <a:off x="9057705" y="13413105"/>
          <a:ext cx="3483209" cy="1950092"/>
        </a:xfrm>
        <a:prstGeom prst="rect">
          <a:avLst/>
        </a:prstGeom>
        <a:ln>
          <a:solidFill>
            <a:schemeClr val="tx1"/>
          </a:solidFill>
        </a:ln>
      </xdr:spPr>
    </xdr:pic>
    <xdr:clientData/>
  </xdr:twoCellAnchor>
  <xdr:twoCellAnchor>
    <xdr:from>
      <xdr:col>4</xdr:col>
      <xdr:colOff>0</xdr:colOff>
      <xdr:row>57</xdr:row>
      <xdr:rowOff>2048</xdr:rowOff>
    </xdr:from>
    <xdr:to>
      <xdr:col>5</xdr:col>
      <xdr:colOff>1532965</xdr:colOff>
      <xdr:row>58</xdr:row>
      <xdr:rowOff>5861</xdr:rowOff>
    </xdr:to>
    <xdr:sp macro="" textlink="">
      <xdr:nvSpPr>
        <xdr:cNvPr id="121" name="14 CuadroTexto">
          <a:extLst>
            <a:ext uri="{FF2B5EF4-FFF2-40B4-BE49-F238E27FC236}">
              <a16:creationId xmlns:a16="http://schemas.microsoft.com/office/drawing/2014/main" id="{00000000-0008-0000-0000-000079000000}"/>
            </a:ext>
          </a:extLst>
        </xdr:cNvPr>
        <xdr:cNvSpPr txBox="1"/>
      </xdr:nvSpPr>
      <xdr:spPr>
        <a:xfrm>
          <a:off x="9063318" y="15071719"/>
          <a:ext cx="3478306" cy="38929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t>Comente:</a:t>
          </a:r>
        </a:p>
      </xdr:txBody>
    </xdr:sp>
    <xdr:clientData/>
  </xdr:twoCellAnchor>
  <xdr:twoCellAnchor editAs="oneCell">
    <xdr:from>
      <xdr:col>4</xdr:col>
      <xdr:colOff>4520</xdr:colOff>
      <xdr:row>58</xdr:row>
      <xdr:rowOff>243839</xdr:rowOff>
    </xdr:from>
    <xdr:to>
      <xdr:col>6</xdr:col>
      <xdr:colOff>531</xdr:colOff>
      <xdr:row>64</xdr:row>
      <xdr:rowOff>219346</xdr:rowOff>
    </xdr:to>
    <xdr:pic>
      <xdr:nvPicPr>
        <xdr:cNvPr id="122" name="13 Imagen">
          <a:extLst>
            <a:ext uri="{FF2B5EF4-FFF2-40B4-BE49-F238E27FC236}">
              <a16:creationId xmlns:a16="http://schemas.microsoft.com/office/drawing/2014/main" id="{00000000-0008-0000-0000-00007A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7854" t="3907" r="8941" b="8991"/>
        <a:stretch/>
      </xdr:blipFill>
      <xdr:spPr>
        <a:xfrm>
          <a:off x="10611560" y="15244353"/>
          <a:ext cx="3509921" cy="2603863"/>
        </a:xfrm>
        <a:prstGeom prst="rect">
          <a:avLst/>
        </a:prstGeom>
        <a:ln>
          <a:solidFill>
            <a:schemeClr val="tx1"/>
          </a:solidFill>
        </a:ln>
      </xdr:spPr>
    </xdr:pic>
    <xdr:clientData/>
  </xdr:twoCellAnchor>
  <xdr:twoCellAnchor>
    <xdr:from>
      <xdr:col>4</xdr:col>
      <xdr:colOff>0</xdr:colOff>
      <xdr:row>65</xdr:row>
      <xdr:rowOff>0</xdr:rowOff>
    </xdr:from>
    <xdr:to>
      <xdr:col>6</xdr:col>
      <xdr:colOff>3730</xdr:colOff>
      <xdr:row>67</xdr:row>
      <xdr:rowOff>167</xdr:rowOff>
    </xdr:to>
    <xdr:sp macro="" textlink="">
      <xdr:nvSpPr>
        <xdr:cNvPr id="123" name="14 CuadroTexto">
          <a:extLst>
            <a:ext uri="{FF2B5EF4-FFF2-40B4-BE49-F238E27FC236}">
              <a16:creationId xmlns:a16="http://schemas.microsoft.com/office/drawing/2014/main" id="{00000000-0008-0000-0000-00007B000000}"/>
            </a:ext>
          </a:extLst>
        </xdr:cNvPr>
        <xdr:cNvSpPr txBox="1"/>
      </xdr:nvSpPr>
      <xdr:spPr>
        <a:xfrm>
          <a:off x="10607040" y="17848217"/>
          <a:ext cx="3517639" cy="166350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t>Comente:</a:t>
          </a:r>
        </a:p>
      </xdr:txBody>
    </xdr:sp>
    <xdr:clientData/>
  </xdr:twoCellAnchor>
  <xdr:twoCellAnchor editAs="oneCell">
    <xdr:from>
      <xdr:col>4</xdr:col>
      <xdr:colOff>4520</xdr:colOff>
      <xdr:row>68</xdr:row>
      <xdr:rowOff>1</xdr:rowOff>
    </xdr:from>
    <xdr:to>
      <xdr:col>6</xdr:col>
      <xdr:colOff>531</xdr:colOff>
      <xdr:row>72</xdr:row>
      <xdr:rowOff>1631</xdr:rowOff>
    </xdr:to>
    <xdr:pic>
      <xdr:nvPicPr>
        <xdr:cNvPr id="126" name="13 Imagen">
          <a:extLst>
            <a:ext uri="{FF2B5EF4-FFF2-40B4-BE49-F238E27FC236}">
              <a16:creationId xmlns:a16="http://schemas.microsoft.com/office/drawing/2014/main" id="{00000000-0008-0000-0000-00007E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679" t="3829" r="1087" b="9650"/>
        <a:stretch/>
      </xdr:blipFill>
      <xdr:spPr>
        <a:xfrm>
          <a:off x="10611560" y="19803292"/>
          <a:ext cx="3509921" cy="2255519"/>
        </a:xfrm>
        <a:prstGeom prst="rect">
          <a:avLst/>
        </a:prstGeom>
        <a:ln>
          <a:solidFill>
            <a:schemeClr val="tx1"/>
          </a:solidFill>
        </a:ln>
      </xdr:spPr>
    </xdr:pic>
    <xdr:clientData/>
  </xdr:twoCellAnchor>
  <xdr:twoCellAnchor>
    <xdr:from>
      <xdr:col>4</xdr:col>
      <xdr:colOff>0</xdr:colOff>
      <xdr:row>71</xdr:row>
      <xdr:rowOff>505097</xdr:rowOff>
    </xdr:from>
    <xdr:to>
      <xdr:col>6</xdr:col>
      <xdr:colOff>3730</xdr:colOff>
      <xdr:row>73</xdr:row>
      <xdr:rowOff>5861</xdr:rowOff>
    </xdr:to>
    <xdr:sp macro="" textlink="">
      <xdr:nvSpPr>
        <xdr:cNvPr id="127" name="14 CuadroTexto">
          <a:extLst>
            <a:ext uri="{FF2B5EF4-FFF2-40B4-BE49-F238E27FC236}">
              <a16:creationId xmlns:a16="http://schemas.microsoft.com/office/drawing/2014/main" id="{00000000-0008-0000-0000-00007F000000}"/>
            </a:ext>
          </a:extLst>
        </xdr:cNvPr>
        <xdr:cNvSpPr txBox="1"/>
      </xdr:nvSpPr>
      <xdr:spPr>
        <a:xfrm>
          <a:off x="10607040" y="22058811"/>
          <a:ext cx="3517639" cy="54143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t>Comente:</a:t>
          </a:r>
        </a:p>
      </xdr:txBody>
    </xdr:sp>
    <xdr:clientData/>
  </xdr:twoCellAnchor>
  <xdr:twoCellAnchor editAs="oneCell">
    <xdr:from>
      <xdr:col>4</xdr:col>
      <xdr:colOff>4520</xdr:colOff>
      <xdr:row>74</xdr:row>
      <xdr:rowOff>1</xdr:rowOff>
    </xdr:from>
    <xdr:to>
      <xdr:col>6</xdr:col>
      <xdr:colOff>531</xdr:colOff>
      <xdr:row>80</xdr:row>
      <xdr:rowOff>0</xdr:rowOff>
    </xdr:to>
    <xdr:pic>
      <xdr:nvPicPr>
        <xdr:cNvPr id="128" name="13 Imagen">
          <a:extLst>
            <a:ext uri="{FF2B5EF4-FFF2-40B4-BE49-F238E27FC236}">
              <a16:creationId xmlns:a16="http://schemas.microsoft.com/office/drawing/2014/main" id="{00000000-0008-0000-0000-00008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7042" t="6490" r="7191" b="13381"/>
        <a:stretch/>
      </xdr:blipFill>
      <xdr:spPr>
        <a:xfrm>
          <a:off x="10611560" y="22794687"/>
          <a:ext cx="3509921" cy="2325188"/>
        </a:xfrm>
        <a:prstGeom prst="rect">
          <a:avLst/>
        </a:prstGeom>
        <a:ln>
          <a:solidFill>
            <a:schemeClr val="tx1"/>
          </a:solidFill>
        </a:ln>
      </xdr:spPr>
    </xdr:pic>
    <xdr:clientData/>
  </xdr:twoCellAnchor>
  <xdr:twoCellAnchor>
    <xdr:from>
      <xdr:col>4</xdr:col>
      <xdr:colOff>0</xdr:colOff>
      <xdr:row>80</xdr:row>
      <xdr:rowOff>1</xdr:rowOff>
    </xdr:from>
    <xdr:to>
      <xdr:col>6</xdr:col>
      <xdr:colOff>3730</xdr:colOff>
      <xdr:row>81</xdr:row>
      <xdr:rowOff>2</xdr:rowOff>
    </xdr:to>
    <xdr:sp macro="" textlink="">
      <xdr:nvSpPr>
        <xdr:cNvPr id="129" name="14 CuadroTexto">
          <a:extLst>
            <a:ext uri="{FF2B5EF4-FFF2-40B4-BE49-F238E27FC236}">
              <a16:creationId xmlns:a16="http://schemas.microsoft.com/office/drawing/2014/main" id="{00000000-0008-0000-0000-000081000000}"/>
            </a:ext>
          </a:extLst>
        </xdr:cNvPr>
        <xdr:cNvSpPr txBox="1"/>
      </xdr:nvSpPr>
      <xdr:spPr>
        <a:xfrm>
          <a:off x="10607040" y="25119875"/>
          <a:ext cx="3517639" cy="65749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t>Comente:</a:t>
          </a:r>
        </a:p>
      </xdr:txBody>
    </xdr:sp>
    <xdr:clientData/>
  </xdr:twoCellAnchor>
  <xdr:twoCellAnchor editAs="oneCell">
    <xdr:from>
      <xdr:col>4</xdr:col>
      <xdr:colOff>4520</xdr:colOff>
      <xdr:row>82</xdr:row>
      <xdr:rowOff>0</xdr:rowOff>
    </xdr:from>
    <xdr:to>
      <xdr:col>6</xdr:col>
      <xdr:colOff>531</xdr:colOff>
      <xdr:row>87</xdr:row>
      <xdr:rowOff>0</xdr:rowOff>
    </xdr:to>
    <xdr:pic>
      <xdr:nvPicPr>
        <xdr:cNvPr id="130" name="13 Imagen">
          <a:extLst>
            <a:ext uri="{FF2B5EF4-FFF2-40B4-BE49-F238E27FC236}">
              <a16:creationId xmlns:a16="http://schemas.microsoft.com/office/drawing/2014/main" id="{00000000-0008-0000-0000-000082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369" t="7541" r="3501" b="10295"/>
        <a:stretch/>
      </xdr:blipFill>
      <xdr:spPr>
        <a:xfrm>
          <a:off x="10611560" y="26029920"/>
          <a:ext cx="3509921" cy="2181497"/>
        </a:xfrm>
        <a:prstGeom prst="rect">
          <a:avLst/>
        </a:prstGeom>
        <a:ln>
          <a:solidFill>
            <a:schemeClr val="tx1"/>
          </a:solidFill>
        </a:ln>
      </xdr:spPr>
    </xdr:pic>
    <xdr:clientData/>
  </xdr:twoCellAnchor>
  <xdr:twoCellAnchor>
    <xdr:from>
      <xdr:col>4</xdr:col>
      <xdr:colOff>0</xdr:colOff>
      <xdr:row>86</xdr:row>
      <xdr:rowOff>474616</xdr:rowOff>
    </xdr:from>
    <xdr:to>
      <xdr:col>6</xdr:col>
      <xdr:colOff>3730</xdr:colOff>
      <xdr:row>92</xdr:row>
      <xdr:rowOff>0</xdr:rowOff>
    </xdr:to>
    <xdr:sp macro="" textlink="">
      <xdr:nvSpPr>
        <xdr:cNvPr id="131" name="14 CuadroTexto">
          <a:extLst>
            <a:ext uri="{FF2B5EF4-FFF2-40B4-BE49-F238E27FC236}">
              <a16:creationId xmlns:a16="http://schemas.microsoft.com/office/drawing/2014/main" id="{00000000-0008-0000-0000-000083000000}"/>
            </a:ext>
          </a:extLst>
        </xdr:cNvPr>
        <xdr:cNvSpPr txBox="1"/>
      </xdr:nvSpPr>
      <xdr:spPr>
        <a:xfrm>
          <a:off x="10607040" y="28211416"/>
          <a:ext cx="3517639" cy="22781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t>Comente:</a:t>
          </a:r>
        </a:p>
      </xdr:txBody>
    </xdr:sp>
    <xdr:clientData/>
  </xdr:twoCellAnchor>
  <xdr:twoCellAnchor editAs="oneCell">
    <xdr:from>
      <xdr:col>4</xdr:col>
      <xdr:colOff>4520</xdr:colOff>
      <xdr:row>93</xdr:row>
      <xdr:rowOff>0</xdr:rowOff>
    </xdr:from>
    <xdr:to>
      <xdr:col>6</xdr:col>
      <xdr:colOff>531</xdr:colOff>
      <xdr:row>99</xdr:row>
      <xdr:rowOff>1</xdr:rowOff>
    </xdr:to>
    <xdr:pic>
      <xdr:nvPicPr>
        <xdr:cNvPr id="134" name="13 Imagen">
          <a:extLst>
            <a:ext uri="{FF2B5EF4-FFF2-40B4-BE49-F238E27FC236}">
              <a16:creationId xmlns:a16="http://schemas.microsoft.com/office/drawing/2014/main" id="{00000000-0008-0000-0000-000086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8052" t="9224" r="9827" b="9340"/>
        <a:stretch/>
      </xdr:blipFill>
      <xdr:spPr>
        <a:xfrm>
          <a:off x="10611560" y="35901086"/>
          <a:ext cx="3509921" cy="2460171"/>
        </a:xfrm>
        <a:prstGeom prst="rect">
          <a:avLst/>
        </a:prstGeom>
        <a:ln>
          <a:solidFill>
            <a:schemeClr val="tx1"/>
          </a:solidFill>
        </a:ln>
      </xdr:spPr>
    </xdr:pic>
    <xdr:clientData/>
  </xdr:twoCellAnchor>
  <xdr:twoCellAnchor>
    <xdr:from>
      <xdr:col>4</xdr:col>
      <xdr:colOff>0</xdr:colOff>
      <xdr:row>99</xdr:row>
      <xdr:rowOff>0</xdr:rowOff>
    </xdr:from>
    <xdr:to>
      <xdr:col>6</xdr:col>
      <xdr:colOff>3730</xdr:colOff>
      <xdr:row>103</xdr:row>
      <xdr:rowOff>336331</xdr:rowOff>
    </xdr:to>
    <xdr:sp macro="" textlink="">
      <xdr:nvSpPr>
        <xdr:cNvPr id="135" name="14 CuadroTexto">
          <a:extLst>
            <a:ext uri="{FF2B5EF4-FFF2-40B4-BE49-F238E27FC236}">
              <a16:creationId xmlns:a16="http://schemas.microsoft.com/office/drawing/2014/main" id="{00000000-0008-0000-0000-000087000000}"/>
            </a:ext>
          </a:extLst>
        </xdr:cNvPr>
        <xdr:cNvSpPr txBox="1"/>
      </xdr:nvSpPr>
      <xdr:spPr>
        <a:xfrm>
          <a:off x="10607040" y="38361257"/>
          <a:ext cx="3517639" cy="18429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t>Comente:</a:t>
          </a:r>
        </a:p>
      </xdr:txBody>
    </xdr:sp>
    <xdr:clientData/>
  </xdr:twoCellAnchor>
  <xdr:twoCellAnchor editAs="oneCell">
    <xdr:from>
      <xdr:col>4</xdr:col>
      <xdr:colOff>4520</xdr:colOff>
      <xdr:row>105</xdr:row>
      <xdr:rowOff>0</xdr:rowOff>
    </xdr:from>
    <xdr:to>
      <xdr:col>6</xdr:col>
      <xdr:colOff>531</xdr:colOff>
      <xdr:row>111</xdr:row>
      <xdr:rowOff>361951</xdr:rowOff>
    </xdr:to>
    <xdr:pic>
      <xdr:nvPicPr>
        <xdr:cNvPr id="136" name="13 Imagen">
          <a:extLst>
            <a:ext uri="{FF2B5EF4-FFF2-40B4-BE49-F238E27FC236}">
              <a16:creationId xmlns:a16="http://schemas.microsoft.com/office/drawing/2014/main" id="{00000000-0008-0000-0000-000088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4905" t="3643" r="7438" b="12518"/>
        <a:stretch/>
      </xdr:blipFill>
      <xdr:spPr>
        <a:xfrm>
          <a:off x="10611560" y="40412126"/>
          <a:ext cx="3509921" cy="2368731"/>
        </a:xfrm>
        <a:prstGeom prst="rect">
          <a:avLst/>
        </a:prstGeom>
        <a:ln>
          <a:solidFill>
            <a:schemeClr val="tx1"/>
          </a:solidFill>
        </a:ln>
      </xdr:spPr>
    </xdr:pic>
    <xdr:clientData/>
  </xdr:twoCellAnchor>
  <xdr:twoCellAnchor>
    <xdr:from>
      <xdr:col>4</xdr:col>
      <xdr:colOff>0</xdr:colOff>
      <xdr:row>112</xdr:row>
      <xdr:rowOff>0</xdr:rowOff>
    </xdr:from>
    <xdr:to>
      <xdr:col>6</xdr:col>
      <xdr:colOff>3730</xdr:colOff>
      <xdr:row>115</xdr:row>
      <xdr:rowOff>5256</xdr:rowOff>
    </xdr:to>
    <xdr:sp macro="" textlink="">
      <xdr:nvSpPr>
        <xdr:cNvPr id="137" name="14 CuadroTexto">
          <a:extLst>
            <a:ext uri="{FF2B5EF4-FFF2-40B4-BE49-F238E27FC236}">
              <a16:creationId xmlns:a16="http://schemas.microsoft.com/office/drawing/2014/main" id="{00000000-0008-0000-0000-000089000000}"/>
            </a:ext>
          </a:extLst>
        </xdr:cNvPr>
        <xdr:cNvSpPr txBox="1"/>
      </xdr:nvSpPr>
      <xdr:spPr>
        <a:xfrm>
          <a:off x="10607040" y="42780857"/>
          <a:ext cx="3517639" cy="10807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t>Comente:</a:t>
          </a:r>
        </a:p>
      </xdr:txBody>
    </xdr:sp>
    <xdr:clientData/>
  </xdr:twoCellAnchor>
  <xdr:twoCellAnchor editAs="oneCell">
    <xdr:from>
      <xdr:col>4</xdr:col>
      <xdr:colOff>4520</xdr:colOff>
      <xdr:row>116</xdr:row>
      <xdr:rowOff>0</xdr:rowOff>
    </xdr:from>
    <xdr:to>
      <xdr:col>6</xdr:col>
      <xdr:colOff>531</xdr:colOff>
      <xdr:row>120</xdr:row>
      <xdr:rowOff>301092</xdr:rowOff>
    </xdr:to>
    <xdr:pic>
      <xdr:nvPicPr>
        <xdr:cNvPr id="138" name="13 Imagen">
          <a:extLst>
            <a:ext uri="{FF2B5EF4-FFF2-40B4-BE49-F238E27FC236}">
              <a16:creationId xmlns:a16="http://schemas.microsoft.com/office/drawing/2014/main" id="{00000000-0008-0000-0000-00008A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806" t="7209" r="-1790" b="14766"/>
        <a:stretch/>
      </xdr:blipFill>
      <xdr:spPr>
        <a:xfrm>
          <a:off x="10611560" y="44056663"/>
          <a:ext cx="3509921" cy="1929534"/>
        </a:xfrm>
        <a:prstGeom prst="rect">
          <a:avLst/>
        </a:prstGeom>
        <a:ln>
          <a:solidFill>
            <a:schemeClr val="tx1"/>
          </a:solidFill>
        </a:ln>
      </xdr:spPr>
    </xdr:pic>
    <xdr:clientData/>
  </xdr:twoCellAnchor>
  <xdr:twoCellAnchor>
    <xdr:from>
      <xdr:col>4</xdr:col>
      <xdr:colOff>0</xdr:colOff>
      <xdr:row>120</xdr:row>
      <xdr:rowOff>435428</xdr:rowOff>
    </xdr:from>
    <xdr:to>
      <xdr:col>6</xdr:col>
      <xdr:colOff>3730</xdr:colOff>
      <xdr:row>122</xdr:row>
      <xdr:rowOff>5255</xdr:rowOff>
    </xdr:to>
    <xdr:sp macro="" textlink="">
      <xdr:nvSpPr>
        <xdr:cNvPr id="139" name="14 CuadroTexto">
          <a:extLst>
            <a:ext uri="{FF2B5EF4-FFF2-40B4-BE49-F238E27FC236}">
              <a16:creationId xmlns:a16="http://schemas.microsoft.com/office/drawing/2014/main" id="{00000000-0008-0000-0000-00008B000000}"/>
            </a:ext>
          </a:extLst>
        </xdr:cNvPr>
        <xdr:cNvSpPr txBox="1"/>
      </xdr:nvSpPr>
      <xdr:spPr>
        <a:xfrm>
          <a:off x="10607040" y="45985611"/>
          <a:ext cx="3517639" cy="4319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t>Comente:</a:t>
          </a:r>
        </a:p>
      </xdr:txBody>
    </xdr:sp>
    <xdr:clientData/>
  </xdr:twoCellAnchor>
  <xdr:twoCellAnchor editAs="oneCell">
    <xdr:from>
      <xdr:col>4</xdr:col>
      <xdr:colOff>4520</xdr:colOff>
      <xdr:row>123</xdr:row>
      <xdr:rowOff>0</xdr:rowOff>
    </xdr:from>
    <xdr:to>
      <xdr:col>6</xdr:col>
      <xdr:colOff>531</xdr:colOff>
      <xdr:row>129</xdr:row>
      <xdr:rowOff>243565</xdr:rowOff>
    </xdr:to>
    <xdr:pic>
      <xdr:nvPicPr>
        <xdr:cNvPr id="140" name="13 Imagen">
          <a:extLst>
            <a:ext uri="{FF2B5EF4-FFF2-40B4-BE49-F238E27FC236}">
              <a16:creationId xmlns:a16="http://schemas.microsoft.com/office/drawing/2014/main" id="{00000000-0008-0000-0000-00008C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5433" t="4799" r="4056" b="8969"/>
        <a:stretch/>
      </xdr:blipFill>
      <xdr:spPr>
        <a:xfrm>
          <a:off x="10611560" y="46612629"/>
          <a:ext cx="3509921" cy="2351314"/>
        </a:xfrm>
        <a:prstGeom prst="rect">
          <a:avLst/>
        </a:prstGeom>
        <a:ln>
          <a:solidFill>
            <a:schemeClr val="tx1"/>
          </a:solidFill>
        </a:ln>
      </xdr:spPr>
    </xdr:pic>
    <xdr:clientData/>
  </xdr:twoCellAnchor>
  <xdr:twoCellAnchor>
    <xdr:from>
      <xdr:col>4</xdr:col>
      <xdr:colOff>0</xdr:colOff>
      <xdr:row>128</xdr:row>
      <xdr:rowOff>426719</xdr:rowOff>
    </xdr:from>
    <xdr:to>
      <xdr:col>6</xdr:col>
      <xdr:colOff>3730</xdr:colOff>
      <xdr:row>131</xdr:row>
      <xdr:rowOff>5255</xdr:rowOff>
    </xdr:to>
    <xdr:sp macro="" textlink="">
      <xdr:nvSpPr>
        <xdr:cNvPr id="141" name="14 CuadroTexto">
          <a:extLst>
            <a:ext uri="{FF2B5EF4-FFF2-40B4-BE49-F238E27FC236}">
              <a16:creationId xmlns:a16="http://schemas.microsoft.com/office/drawing/2014/main" id="{00000000-0008-0000-0000-00008D000000}"/>
            </a:ext>
          </a:extLst>
        </xdr:cNvPr>
        <xdr:cNvSpPr txBox="1"/>
      </xdr:nvSpPr>
      <xdr:spPr>
        <a:xfrm>
          <a:off x="10607040" y="48963942"/>
          <a:ext cx="3517639" cy="69323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100"/>
            <a:t>Comente:</a:t>
          </a:r>
        </a:p>
      </xdr:txBody>
    </xdr:sp>
    <xdr:clientData/>
  </xdr:twoCellAnchor>
  <mc:AlternateContent xmlns:mc="http://schemas.openxmlformats.org/markup-compatibility/2006">
    <mc:Choice xmlns:a14="http://schemas.microsoft.com/office/drawing/2010/main" Requires="a14">
      <xdr:oneCellAnchor>
        <xdr:from>
          <xdr:col>16</xdr:col>
          <xdr:colOff>657180</xdr:colOff>
          <xdr:row>86</xdr:row>
          <xdr:rowOff>420889</xdr:rowOff>
        </xdr:from>
        <xdr:ext cx="25400" cy="279400"/>
        <xdr:sp macro="" textlink="">
          <xdr:nvSpPr>
            <xdr:cNvPr id="4097" name="Label 1" hidden="1">
              <a:extLst>
                <a:ext uri="{63B3BB69-23CF-44E3-9099-C40C66FF867C}">
                  <a14:compatExt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16</xdr:col>
          <xdr:colOff>657180</xdr:colOff>
          <xdr:row>87</xdr:row>
          <xdr:rowOff>499325</xdr:rowOff>
        </xdr:from>
        <xdr:ext cx="25400" cy="279400"/>
        <xdr:sp macro="" textlink="">
          <xdr:nvSpPr>
            <xdr:cNvPr id="4098" name="Label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16</xdr:col>
          <xdr:colOff>657180</xdr:colOff>
          <xdr:row>94</xdr:row>
          <xdr:rowOff>328680</xdr:rowOff>
        </xdr:from>
        <xdr:ext cx="25400" cy="279400"/>
        <xdr:sp macro="" textlink="">
          <xdr:nvSpPr>
            <xdr:cNvPr id="4099" name="Label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63</xdr:row>
          <xdr:rowOff>330200</xdr:rowOff>
        </xdr:from>
        <xdr:to>
          <xdr:col>3</xdr:col>
          <xdr:colOff>0</xdr:colOff>
          <xdr:row>64</xdr:row>
          <xdr:rowOff>0</xdr:rowOff>
        </xdr:to>
        <xdr:sp macro="" textlink="">
          <xdr:nvSpPr>
            <xdr:cNvPr id="4229" name="Option Button 133" hidden="1">
              <a:extLst>
                <a:ext uri="{63B3BB69-23CF-44E3-9099-C40C66FF867C}">
                  <a14:compatExt spid="_x0000_s4229"/>
                </a:ext>
                <a:ext uri="{FF2B5EF4-FFF2-40B4-BE49-F238E27FC236}">
                  <a16:creationId xmlns:a16="http://schemas.microsoft.com/office/drawing/2014/main" id="{00000000-0008-0000-0000-00008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64</xdr:row>
          <xdr:rowOff>234950</xdr:rowOff>
        </xdr:from>
        <xdr:to>
          <xdr:col>3</xdr:col>
          <xdr:colOff>0</xdr:colOff>
          <xdr:row>65</xdr:row>
          <xdr:rowOff>0</xdr:rowOff>
        </xdr:to>
        <xdr:sp macro="" textlink="">
          <xdr:nvSpPr>
            <xdr:cNvPr id="4230" name="Option Button 134" hidden="1">
              <a:extLst>
                <a:ext uri="{63B3BB69-23CF-44E3-9099-C40C66FF867C}">
                  <a14:compatExt spid="_x0000_s4230"/>
                </a:ext>
                <a:ext uri="{FF2B5EF4-FFF2-40B4-BE49-F238E27FC236}">
                  <a16:creationId xmlns:a16="http://schemas.microsoft.com/office/drawing/2014/main" id="{00000000-0008-0000-0000-00008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65</xdr:row>
          <xdr:rowOff>266700</xdr:rowOff>
        </xdr:from>
        <xdr:to>
          <xdr:col>3</xdr:col>
          <xdr:colOff>0</xdr:colOff>
          <xdr:row>66</xdr:row>
          <xdr:rowOff>0</xdr:rowOff>
        </xdr:to>
        <xdr:sp macro="" textlink="">
          <xdr:nvSpPr>
            <xdr:cNvPr id="4231" name="Option Button 135" hidden="1">
              <a:extLst>
                <a:ext uri="{63B3BB69-23CF-44E3-9099-C40C66FF867C}">
                  <a14:compatExt spid="_x0000_s4231"/>
                </a:ext>
                <a:ext uri="{FF2B5EF4-FFF2-40B4-BE49-F238E27FC236}">
                  <a16:creationId xmlns:a16="http://schemas.microsoft.com/office/drawing/2014/main" id="{00000000-0008-0000-0000-00008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66</xdr:row>
          <xdr:rowOff>520700</xdr:rowOff>
        </xdr:from>
        <xdr:to>
          <xdr:col>3</xdr:col>
          <xdr:colOff>0</xdr:colOff>
          <xdr:row>67</xdr:row>
          <xdr:rowOff>0</xdr:rowOff>
        </xdr:to>
        <xdr:sp macro="" textlink="">
          <xdr:nvSpPr>
            <xdr:cNvPr id="4232" name="Option Button 136" hidden="1">
              <a:extLst>
                <a:ext uri="{63B3BB69-23CF-44E3-9099-C40C66FF867C}">
                  <a14:compatExt spid="_x0000_s4232"/>
                </a:ext>
                <a:ext uri="{FF2B5EF4-FFF2-40B4-BE49-F238E27FC236}">
                  <a16:creationId xmlns:a16="http://schemas.microsoft.com/office/drawing/2014/main" id="{00000000-0008-0000-0000-00008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oneCellAnchor>
        <xdr:from>
          <xdr:col>16</xdr:col>
          <xdr:colOff>657180</xdr:colOff>
          <xdr:row>86</xdr:row>
          <xdr:rowOff>420889</xdr:rowOff>
        </xdr:from>
        <xdr:ext cx="25400" cy="279400"/>
        <xdr:sp macro="" textlink="">
          <xdr:nvSpPr>
            <xdr:cNvPr id="4239" name="Label 143" hidden="1">
              <a:extLst>
                <a:ext uri="{63B3BB69-23CF-44E3-9099-C40C66FF867C}">
                  <a14:compatExt spid="_x0000_s4239"/>
                </a:ext>
                <a:ext uri="{FF2B5EF4-FFF2-40B4-BE49-F238E27FC236}">
                  <a16:creationId xmlns:a16="http://schemas.microsoft.com/office/drawing/2014/main" id="{00000000-0008-0000-0000-00008F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16</xdr:col>
          <xdr:colOff>657180</xdr:colOff>
          <xdr:row>87</xdr:row>
          <xdr:rowOff>499325</xdr:rowOff>
        </xdr:from>
        <xdr:ext cx="25400" cy="279400"/>
        <xdr:sp macro="" textlink="">
          <xdr:nvSpPr>
            <xdr:cNvPr id="4240" name="Label 144" hidden="1">
              <a:extLst>
                <a:ext uri="{63B3BB69-23CF-44E3-9099-C40C66FF867C}">
                  <a14:compatExt spid="_x0000_s4240"/>
                </a:ext>
                <a:ext uri="{FF2B5EF4-FFF2-40B4-BE49-F238E27FC236}">
                  <a16:creationId xmlns:a16="http://schemas.microsoft.com/office/drawing/2014/main" id="{00000000-0008-0000-0000-000090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16</xdr:col>
          <xdr:colOff>657180</xdr:colOff>
          <xdr:row>94</xdr:row>
          <xdr:rowOff>328680</xdr:rowOff>
        </xdr:from>
        <xdr:ext cx="25400" cy="279400"/>
        <xdr:sp macro="" textlink="">
          <xdr:nvSpPr>
            <xdr:cNvPr id="4241" name="Label 145" hidden="1">
              <a:extLst>
                <a:ext uri="{63B3BB69-23CF-44E3-9099-C40C66FF867C}">
                  <a14:compatExt spid="_x0000_s4241"/>
                </a:ext>
                <a:ext uri="{FF2B5EF4-FFF2-40B4-BE49-F238E27FC236}">
                  <a16:creationId xmlns:a16="http://schemas.microsoft.com/office/drawing/2014/main" id="{00000000-0008-0000-0000-000091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one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tabColor theme="3" tint="-0.499984740745262"/>
  </sheetPr>
  <dimension ref="A1:AD297"/>
  <sheetViews>
    <sheetView showGridLines="0" tabSelected="1" zoomScale="71" zoomScaleNormal="71" zoomScaleSheetLayoutView="80" workbookViewId="0">
      <selection activeCell="B9" sqref="B9"/>
    </sheetView>
  </sheetViews>
  <sheetFormatPr baseColWidth="10" defaultColWidth="11.453125" defaultRowHeight="14.5" x14ac:dyDescent="0.35"/>
  <cols>
    <col min="1" max="1" width="4.36328125" customWidth="1"/>
    <col min="2" max="2" width="105.54296875" style="6" customWidth="1"/>
    <col min="3" max="3" width="12.08984375" customWidth="1"/>
    <col min="4" max="4" width="10.08984375" customWidth="1"/>
    <col min="5" max="5" width="28.36328125" customWidth="1"/>
    <col min="6" max="6" width="23" customWidth="1"/>
    <col min="7" max="7" width="11.453125" style="103" customWidth="1"/>
    <col min="8" max="8" width="16" style="104" customWidth="1"/>
    <col min="9" max="9" width="18.36328125" style="104" customWidth="1"/>
    <col min="10" max="10" width="12" style="104" customWidth="1"/>
    <col min="11" max="11" width="12.90625" style="104" customWidth="1"/>
    <col min="12" max="12" width="17.453125" style="104" customWidth="1"/>
    <col min="13" max="13" width="7.6328125" style="104" customWidth="1"/>
    <col min="14" max="20" width="9.453125" style="104" customWidth="1"/>
    <col min="21" max="22" width="10.6328125" style="104" customWidth="1"/>
    <col min="23" max="23" width="39.08984375" style="104" customWidth="1"/>
    <col min="24" max="24" width="16.36328125" style="104" customWidth="1"/>
    <col min="25" max="25" width="17" style="104" customWidth="1"/>
    <col min="26" max="26" width="16.90625" style="96" customWidth="1"/>
    <col min="27" max="30" width="11.453125" style="96" customWidth="1"/>
    <col min="31" max="31" width="11.453125" customWidth="1"/>
  </cols>
  <sheetData>
    <row r="1" spans="1:30" ht="36" customHeight="1" x14ac:dyDescent="0.35">
      <c r="A1" s="9"/>
      <c r="B1" s="9"/>
      <c r="C1" s="9"/>
      <c r="D1" s="144"/>
      <c r="E1" s="12"/>
      <c r="F1" s="12"/>
    </row>
    <row r="2" spans="1:30" ht="39" customHeight="1" x14ac:dyDescent="0.35">
      <c r="A2" s="9"/>
      <c r="B2" s="9"/>
      <c r="C2" s="9"/>
      <c r="D2" s="144"/>
      <c r="E2" s="12"/>
      <c r="F2" s="12"/>
    </row>
    <row r="3" spans="1:30" ht="44.25" customHeight="1" x14ac:dyDescent="0.35">
      <c r="A3" s="9"/>
      <c r="B3" s="9"/>
      <c r="C3" s="9"/>
      <c r="D3" s="144"/>
      <c r="E3" s="12"/>
      <c r="F3" s="12"/>
    </row>
    <row r="4" spans="1:30" ht="23.25" customHeight="1" x14ac:dyDescent="0.35">
      <c r="A4" s="14"/>
      <c r="B4" s="64" t="s">
        <v>89</v>
      </c>
      <c r="C4" s="14"/>
      <c r="D4" s="14"/>
      <c r="E4" s="14"/>
      <c r="F4" s="14"/>
      <c r="H4" s="103" t="s">
        <v>1</v>
      </c>
      <c r="J4" s="104" t="s">
        <v>121</v>
      </c>
      <c r="L4" s="104" t="s">
        <v>447</v>
      </c>
    </row>
    <row r="5" spans="1:30" ht="18.75" customHeight="1" x14ac:dyDescent="0.35">
      <c r="A5" s="14"/>
      <c r="B5" s="155" t="s">
        <v>440</v>
      </c>
      <c r="C5" s="155"/>
      <c r="D5" s="155"/>
      <c r="E5" s="155"/>
      <c r="F5" s="50"/>
      <c r="H5" s="103" t="s">
        <v>27</v>
      </c>
      <c r="J5" s="104" t="s">
        <v>122</v>
      </c>
      <c r="L5" s="104" t="s">
        <v>448</v>
      </c>
      <c r="M5" s="104">
        <v>1</v>
      </c>
    </row>
    <row r="6" spans="1:30" ht="18.75" customHeight="1" x14ac:dyDescent="0.35">
      <c r="A6" s="14"/>
      <c r="B6" s="156"/>
      <c r="C6" s="157"/>
      <c r="D6" s="157"/>
      <c r="E6" s="158"/>
      <c r="F6" s="51"/>
      <c r="H6" s="103" t="s">
        <v>20</v>
      </c>
      <c r="J6" s="104" t="s">
        <v>123</v>
      </c>
      <c r="L6" s="104" t="s">
        <v>449</v>
      </c>
    </row>
    <row r="7" spans="1:30" ht="18.75" customHeight="1" x14ac:dyDescent="0.35">
      <c r="A7" s="14"/>
      <c r="B7" s="30" t="s">
        <v>0</v>
      </c>
      <c r="C7" s="145" t="s">
        <v>17</v>
      </c>
      <c r="D7" s="145"/>
      <c r="E7" s="31" t="s">
        <v>245</v>
      </c>
      <c r="F7" s="14"/>
      <c r="H7" s="103" t="s">
        <v>5</v>
      </c>
      <c r="J7" s="104" t="s">
        <v>124</v>
      </c>
      <c r="L7" s="104" t="s">
        <v>450</v>
      </c>
    </row>
    <row r="8" spans="1:30" ht="18.75" customHeight="1" x14ac:dyDescent="0.35">
      <c r="A8" s="14"/>
      <c r="B8" s="29"/>
      <c r="C8" s="146"/>
      <c r="D8" s="146"/>
      <c r="E8" s="27" t="s">
        <v>31</v>
      </c>
      <c r="F8" s="14"/>
      <c r="H8" s="103" t="s">
        <v>21</v>
      </c>
      <c r="J8" s="104" t="s">
        <v>125</v>
      </c>
      <c r="L8" s="104" t="s">
        <v>451</v>
      </c>
    </row>
    <row r="9" spans="1:30" ht="18.75" customHeight="1" x14ac:dyDescent="0.35">
      <c r="A9" s="14"/>
      <c r="B9" s="30" t="s">
        <v>463</v>
      </c>
      <c r="C9" s="145" t="s">
        <v>40</v>
      </c>
      <c r="D9" s="145"/>
      <c r="E9" s="31" t="s">
        <v>71</v>
      </c>
      <c r="F9" s="14"/>
      <c r="H9" s="103" t="s">
        <v>22</v>
      </c>
      <c r="J9" s="104" t="s">
        <v>37</v>
      </c>
      <c r="L9" s="104" t="s">
        <v>452</v>
      </c>
      <c r="T9" s="104" t="s">
        <v>38</v>
      </c>
    </row>
    <row r="10" spans="1:30" ht="18.75" customHeight="1" x14ac:dyDescent="0.35">
      <c r="A10" s="14"/>
      <c r="B10" s="29"/>
      <c r="C10" s="146"/>
      <c r="D10" s="146"/>
      <c r="E10" s="28"/>
      <c r="F10" s="52"/>
      <c r="H10" s="103" t="s">
        <v>6</v>
      </c>
      <c r="T10" s="104" t="s">
        <v>39</v>
      </c>
    </row>
    <row r="11" spans="1:30" ht="18.75" customHeight="1" thickBot="1" x14ac:dyDescent="0.4">
      <c r="A11" s="14"/>
      <c r="B11" s="30" t="s">
        <v>92</v>
      </c>
      <c r="C11" s="162" t="s">
        <v>19</v>
      </c>
      <c r="D11" s="163"/>
      <c r="E11" s="31" t="s">
        <v>246</v>
      </c>
      <c r="F11" s="14"/>
      <c r="H11" s="103" t="s">
        <v>23</v>
      </c>
      <c r="X11" s="103">
        <v>1</v>
      </c>
      <c r="Y11" s="103">
        <v>2</v>
      </c>
      <c r="Z11" s="97">
        <v>3</v>
      </c>
      <c r="AA11" s="97">
        <v>4</v>
      </c>
      <c r="AB11" s="97">
        <v>5</v>
      </c>
      <c r="AC11" s="97">
        <v>6</v>
      </c>
      <c r="AD11" s="97">
        <v>7</v>
      </c>
    </row>
    <row r="12" spans="1:30" ht="18.75" customHeight="1" thickBot="1" x14ac:dyDescent="0.4">
      <c r="A12" s="14"/>
      <c r="B12" s="32"/>
      <c r="C12" s="164"/>
      <c r="D12" s="165"/>
      <c r="E12" s="33"/>
      <c r="F12" s="14"/>
      <c r="H12" s="103" t="s">
        <v>24</v>
      </c>
      <c r="X12" s="104" t="s">
        <v>118</v>
      </c>
      <c r="Y12" s="104" t="s">
        <v>119</v>
      </c>
      <c r="Z12" s="96" t="s">
        <v>120</v>
      </c>
      <c r="AA12" s="96" t="s">
        <v>125</v>
      </c>
      <c r="AB12" s="96" t="s">
        <v>120</v>
      </c>
      <c r="AC12" s="96" t="s">
        <v>118</v>
      </c>
      <c r="AD12" s="96" t="s">
        <v>128</v>
      </c>
    </row>
    <row r="13" spans="1:30" ht="18.75" customHeight="1" thickBot="1" x14ac:dyDescent="0.4">
      <c r="A13" s="14"/>
      <c r="B13" s="30" t="s">
        <v>453</v>
      </c>
      <c r="C13" s="166" t="s">
        <v>142</v>
      </c>
      <c r="D13" s="166"/>
      <c r="E13" s="34" t="s">
        <v>249</v>
      </c>
      <c r="F13" s="14"/>
      <c r="H13" s="103" t="s">
        <v>25</v>
      </c>
      <c r="X13" s="104" t="s">
        <v>117</v>
      </c>
      <c r="Y13" s="104" t="s">
        <v>118</v>
      </c>
      <c r="Z13" s="96" t="s">
        <v>119</v>
      </c>
      <c r="AA13" s="96" t="s">
        <v>124</v>
      </c>
      <c r="AB13" s="96" t="s">
        <v>126</v>
      </c>
      <c r="AD13" s="96" t="s">
        <v>129</v>
      </c>
    </row>
    <row r="14" spans="1:30" ht="18.75" customHeight="1" thickBot="1" x14ac:dyDescent="0.4">
      <c r="A14" s="14"/>
      <c r="B14" s="29"/>
      <c r="C14" s="146"/>
      <c r="D14" s="154"/>
      <c r="E14" s="35"/>
      <c r="F14" s="14"/>
      <c r="G14" s="103">
        <v>0</v>
      </c>
      <c r="H14" s="103" t="s">
        <v>26</v>
      </c>
      <c r="Y14" s="104" t="s">
        <v>117</v>
      </c>
      <c r="Z14" s="96" t="s">
        <v>118</v>
      </c>
      <c r="AA14" s="96" t="s">
        <v>123</v>
      </c>
      <c r="AB14" s="96" t="s">
        <v>127</v>
      </c>
    </row>
    <row r="15" spans="1:30" ht="18.75" customHeight="1" x14ac:dyDescent="0.35">
      <c r="A15" s="14"/>
      <c r="B15" s="30" t="s">
        <v>144</v>
      </c>
      <c r="C15" s="159" t="s">
        <v>247</v>
      </c>
      <c r="D15" s="159"/>
      <c r="E15" s="75" t="s">
        <v>248</v>
      </c>
      <c r="F15" s="14"/>
      <c r="H15" s="103" t="s">
        <v>29</v>
      </c>
      <c r="AA15" s="96" t="s">
        <v>122</v>
      </c>
    </row>
    <row r="16" spans="1:30" ht="18.75" customHeight="1" x14ac:dyDescent="0.35">
      <c r="A16" s="14"/>
      <c r="B16" s="53"/>
      <c r="C16" s="160" t="s">
        <v>447</v>
      </c>
      <c r="D16" s="161"/>
      <c r="E16" s="86" t="s">
        <v>37</v>
      </c>
      <c r="F16" s="14"/>
      <c r="G16" s="103">
        <v>0</v>
      </c>
      <c r="H16" s="103" t="s">
        <v>28</v>
      </c>
      <c r="I16" s="105">
        <f>IF(B16="Es accesible en silla de ruedas desde la puerta de calle del alojamiento hasta la mesa",8,0)</f>
        <v>0</v>
      </c>
      <c r="AA16" s="96" t="s">
        <v>121</v>
      </c>
    </row>
    <row r="17" spans="1:23" ht="15" customHeight="1" thickBot="1" x14ac:dyDescent="0.4">
      <c r="A17" s="14"/>
      <c r="B17" s="15"/>
      <c r="C17" s="54"/>
      <c r="D17" s="54"/>
      <c r="E17" s="14"/>
      <c r="F17" s="14"/>
      <c r="H17" s="103" t="s">
        <v>30</v>
      </c>
    </row>
    <row r="18" spans="1:23" ht="15" thickBot="1" x14ac:dyDescent="0.4">
      <c r="A18" s="14"/>
      <c r="B18" s="58" t="s">
        <v>454</v>
      </c>
      <c r="C18" s="147" t="s">
        <v>77</v>
      </c>
      <c r="D18" s="148"/>
      <c r="E18" s="148"/>
      <c r="F18" s="149"/>
      <c r="H18" s="103" t="s">
        <v>31</v>
      </c>
      <c r="W18" s="109" t="s">
        <v>102</v>
      </c>
    </row>
    <row r="19" spans="1:23" x14ac:dyDescent="0.35">
      <c r="A19" s="14"/>
      <c r="B19" s="150"/>
      <c r="C19" s="173" t="s">
        <v>76</v>
      </c>
      <c r="D19" s="174"/>
      <c r="E19" s="174"/>
      <c r="F19" s="175"/>
      <c r="W19" s="104" t="s">
        <v>110</v>
      </c>
    </row>
    <row r="20" spans="1:23" x14ac:dyDescent="0.35">
      <c r="A20" s="14"/>
      <c r="B20" s="151"/>
      <c r="C20" s="176" t="str">
        <f>B142</f>
        <v>Sin información de zona</v>
      </c>
      <c r="D20" s="177"/>
      <c r="E20" s="177"/>
      <c r="F20" s="178"/>
      <c r="W20" s="104" t="s">
        <v>104</v>
      </c>
    </row>
    <row r="21" spans="1:23" x14ac:dyDescent="0.35">
      <c r="A21" s="14"/>
      <c r="B21" s="151"/>
      <c r="C21" s="167" t="str">
        <f>B143</f>
        <v/>
      </c>
      <c r="D21" s="168"/>
      <c r="E21" s="168"/>
      <c r="F21" s="169"/>
      <c r="H21" s="103" t="s">
        <v>2</v>
      </c>
      <c r="W21" s="104" t="s">
        <v>107</v>
      </c>
    </row>
    <row r="22" spans="1:23" x14ac:dyDescent="0.35">
      <c r="A22" s="14"/>
      <c r="B22" s="151"/>
      <c r="C22" s="170" t="s">
        <v>78</v>
      </c>
      <c r="D22" s="171"/>
      <c r="E22" s="171"/>
      <c r="F22" s="172"/>
      <c r="H22" s="103" t="s">
        <v>3</v>
      </c>
      <c r="W22" s="104" t="s">
        <v>103</v>
      </c>
    </row>
    <row r="23" spans="1:23" x14ac:dyDescent="0.35">
      <c r="A23" s="14"/>
      <c r="B23" s="151"/>
      <c r="C23" s="130" t="s">
        <v>443</v>
      </c>
      <c r="D23" s="131"/>
      <c r="E23" s="131"/>
      <c r="F23" s="132">
        <f>$Q$132/$M$132</f>
        <v>0.5436893203883495</v>
      </c>
      <c r="H23" s="103" t="s">
        <v>441</v>
      </c>
    </row>
    <row r="24" spans="1:23" x14ac:dyDescent="0.35">
      <c r="A24" s="14"/>
      <c r="B24" s="151"/>
      <c r="C24" s="130" t="s">
        <v>444</v>
      </c>
      <c r="D24" s="131"/>
      <c r="E24" s="131"/>
      <c r="F24" s="132">
        <f>$R$132/$N$132</f>
        <v>0.7142857142857143</v>
      </c>
      <c r="H24" s="103"/>
    </row>
    <row r="25" spans="1:23" x14ac:dyDescent="0.35">
      <c r="A25" s="14"/>
      <c r="B25" s="151"/>
      <c r="C25" s="130" t="s">
        <v>445</v>
      </c>
      <c r="D25" s="131"/>
      <c r="E25" s="131"/>
      <c r="F25" s="132">
        <f>$S$132/$O$132</f>
        <v>0.72727272727272729</v>
      </c>
      <c r="H25" s="103"/>
    </row>
    <row r="26" spans="1:23" x14ac:dyDescent="0.35">
      <c r="A26" s="14"/>
      <c r="B26" s="151"/>
      <c r="C26" s="130" t="s">
        <v>446</v>
      </c>
      <c r="D26" s="131"/>
      <c r="E26" s="131"/>
      <c r="F26" s="132">
        <f>$T$132/$P$132</f>
        <v>0.36842105263157893</v>
      </c>
      <c r="H26" s="103"/>
    </row>
    <row r="27" spans="1:23" x14ac:dyDescent="0.35">
      <c r="A27" s="14"/>
      <c r="B27" s="151"/>
      <c r="C27" s="59" t="s">
        <v>82</v>
      </c>
      <c r="D27" s="60"/>
      <c r="E27" s="60"/>
      <c r="F27" s="65">
        <f>B148</f>
        <v>1</v>
      </c>
      <c r="W27" s="104" t="s">
        <v>105</v>
      </c>
    </row>
    <row r="28" spans="1:23" x14ac:dyDescent="0.35">
      <c r="A28" s="14"/>
      <c r="B28" s="151"/>
      <c r="C28" s="59" t="s">
        <v>83</v>
      </c>
      <c r="D28" s="60"/>
      <c r="E28" s="60"/>
      <c r="F28" s="65">
        <f>B150</f>
        <v>0.25</v>
      </c>
      <c r="H28" s="103" t="s">
        <v>38</v>
      </c>
      <c r="I28" s="106" t="s">
        <v>145</v>
      </c>
      <c r="W28" s="104" t="s">
        <v>111</v>
      </c>
    </row>
    <row r="29" spans="1:23" x14ac:dyDescent="0.35">
      <c r="A29" s="14"/>
      <c r="B29" s="151"/>
      <c r="C29" s="59" t="s">
        <v>84</v>
      </c>
      <c r="D29" s="60"/>
      <c r="E29" s="60"/>
      <c r="F29" s="65">
        <f>B152</f>
        <v>0.73333333333333328</v>
      </c>
      <c r="H29" s="103" t="s">
        <v>39</v>
      </c>
      <c r="I29" s="106" t="s">
        <v>146</v>
      </c>
      <c r="W29" s="104" t="s">
        <v>114</v>
      </c>
    </row>
    <row r="30" spans="1:23" x14ac:dyDescent="0.35">
      <c r="A30" s="14"/>
      <c r="B30" s="151"/>
      <c r="C30" s="59" t="s">
        <v>85</v>
      </c>
      <c r="D30" s="60"/>
      <c r="E30" s="60"/>
      <c r="F30" s="65">
        <f>B154</f>
        <v>0.33333333333333331</v>
      </c>
      <c r="H30" s="129" t="s">
        <v>37</v>
      </c>
      <c r="I30" s="104" t="s">
        <v>37</v>
      </c>
      <c r="W30" s="104" t="s">
        <v>109</v>
      </c>
    </row>
    <row r="31" spans="1:23" x14ac:dyDescent="0.35">
      <c r="A31" s="14"/>
      <c r="B31" s="151"/>
      <c r="C31" s="61" t="s">
        <v>161</v>
      </c>
      <c r="D31" s="62"/>
      <c r="E31" s="62"/>
      <c r="F31" s="102">
        <f>F148</f>
        <v>0.33333333333333331</v>
      </c>
      <c r="H31" s="103" t="s">
        <v>36</v>
      </c>
      <c r="W31" s="104" t="s">
        <v>106</v>
      </c>
    </row>
    <row r="32" spans="1:23" x14ac:dyDescent="0.35">
      <c r="A32" s="14"/>
      <c r="B32" s="151"/>
      <c r="C32" s="59" t="s">
        <v>347</v>
      </c>
      <c r="D32" s="95"/>
      <c r="E32" s="95"/>
      <c r="F32" s="65">
        <f>+B156</f>
        <v>1</v>
      </c>
      <c r="H32" s="103" t="s">
        <v>442</v>
      </c>
    </row>
    <row r="33" spans="1:23" x14ac:dyDescent="0.35">
      <c r="A33" s="14"/>
      <c r="B33" s="151"/>
      <c r="C33" s="59" t="s">
        <v>349</v>
      </c>
      <c r="D33" s="95"/>
      <c r="E33" s="95"/>
      <c r="F33" s="65">
        <f>+B158</f>
        <v>0</v>
      </c>
      <c r="H33" s="103"/>
    </row>
    <row r="34" spans="1:23" ht="15" thickBot="1" x14ac:dyDescent="0.4">
      <c r="A34" s="14"/>
      <c r="B34" s="151"/>
      <c r="C34" s="118" t="s">
        <v>348</v>
      </c>
      <c r="D34" s="119"/>
      <c r="E34" s="119"/>
      <c r="F34" s="120">
        <f>+B160</f>
        <v>0</v>
      </c>
      <c r="H34" s="103"/>
    </row>
    <row r="35" spans="1:23" ht="20" thickBot="1" x14ac:dyDescent="0.4">
      <c r="A35" s="14"/>
      <c r="B35" s="151"/>
      <c r="C35" s="115" t="s">
        <v>79</v>
      </c>
      <c r="D35" s="116"/>
      <c r="E35" s="116"/>
      <c r="F35" s="117">
        <f>AVERAGE(F27,F28,F29,F30,F32,F33,F34)</f>
        <v>0.47380952380952385</v>
      </c>
      <c r="W35" s="104" t="s">
        <v>116</v>
      </c>
    </row>
    <row r="36" spans="1:23" x14ac:dyDescent="0.35">
      <c r="A36" s="14"/>
      <c r="B36" s="152"/>
      <c r="C36" s="45"/>
      <c r="D36" s="38"/>
      <c r="E36" s="38"/>
      <c r="F36" s="46"/>
      <c r="H36" s="104">
        <v>1</v>
      </c>
      <c r="W36" s="104" t="s">
        <v>112</v>
      </c>
    </row>
    <row r="37" spans="1:23" x14ac:dyDescent="0.35">
      <c r="A37" s="14"/>
      <c r="B37" s="152"/>
      <c r="C37" s="45"/>
      <c r="D37" s="38"/>
      <c r="E37" s="38"/>
      <c r="F37" s="46"/>
      <c r="H37" s="104">
        <v>2</v>
      </c>
      <c r="W37" s="104" t="s">
        <v>113</v>
      </c>
    </row>
    <row r="38" spans="1:23" x14ac:dyDescent="0.35">
      <c r="A38" s="14"/>
      <c r="B38" s="152"/>
      <c r="C38" s="45"/>
      <c r="D38" s="38"/>
      <c r="E38" s="38"/>
      <c r="F38" s="46"/>
      <c r="G38" s="103">
        <v>0</v>
      </c>
      <c r="H38" s="104">
        <v>3</v>
      </c>
      <c r="W38" s="104" t="s">
        <v>115</v>
      </c>
    </row>
    <row r="39" spans="1:23" x14ac:dyDescent="0.35">
      <c r="A39" s="14"/>
      <c r="B39" s="152"/>
      <c r="C39" s="45"/>
      <c r="D39" s="38"/>
      <c r="E39" s="38"/>
      <c r="F39" s="46"/>
      <c r="H39" s="104">
        <v>4</v>
      </c>
    </row>
    <row r="40" spans="1:23" x14ac:dyDescent="0.35">
      <c r="A40" s="14"/>
      <c r="B40" s="152"/>
      <c r="C40" s="45"/>
      <c r="D40" s="38"/>
      <c r="E40" s="38"/>
      <c r="F40" s="46"/>
      <c r="H40" s="104">
        <v>5</v>
      </c>
    </row>
    <row r="41" spans="1:23" x14ac:dyDescent="0.35">
      <c r="A41" s="14"/>
      <c r="B41" s="152"/>
      <c r="C41" s="45"/>
      <c r="D41" s="38"/>
      <c r="E41" s="38"/>
      <c r="F41" s="46"/>
      <c r="H41" s="104" t="s">
        <v>37</v>
      </c>
    </row>
    <row r="42" spans="1:23" ht="15" thickBot="1" x14ac:dyDescent="0.4">
      <c r="A42" s="14"/>
      <c r="B42" s="152"/>
      <c r="C42" s="47"/>
      <c r="D42" s="48"/>
      <c r="E42" s="48"/>
      <c r="F42" s="49"/>
    </row>
    <row r="43" spans="1:23" ht="48" customHeight="1" thickBot="1" x14ac:dyDescent="0.4">
      <c r="A43" s="14"/>
      <c r="B43" s="153"/>
      <c r="C43" s="55"/>
      <c r="D43" s="56"/>
      <c r="E43" s="56"/>
      <c r="F43" s="57"/>
    </row>
    <row r="44" spans="1:23" ht="22.5" customHeight="1" x14ac:dyDescent="0.35">
      <c r="A44" s="63"/>
      <c r="B44" s="64" t="s">
        <v>88</v>
      </c>
      <c r="C44" s="16"/>
      <c r="D44" s="14"/>
      <c r="E44" s="8"/>
      <c r="F44" s="8"/>
      <c r="G44" s="103" t="s">
        <v>49</v>
      </c>
      <c r="H44" s="107" t="s">
        <v>50</v>
      </c>
      <c r="I44" s="108" t="s">
        <v>51</v>
      </c>
      <c r="J44" s="109" t="s">
        <v>53</v>
      </c>
      <c r="K44" s="109" t="s">
        <v>54</v>
      </c>
      <c r="L44" s="109" t="s">
        <v>55</v>
      </c>
      <c r="M44" s="121" t="s">
        <v>350</v>
      </c>
      <c r="N44" s="121" t="s">
        <v>351</v>
      </c>
      <c r="O44" s="121" t="s">
        <v>352</v>
      </c>
      <c r="P44" s="121" t="s">
        <v>353</v>
      </c>
      <c r="Q44" s="122" t="s">
        <v>354</v>
      </c>
      <c r="R44" s="122" t="s">
        <v>355</v>
      </c>
      <c r="S44" s="122" t="s">
        <v>356</v>
      </c>
      <c r="T44" s="122" t="s">
        <v>357</v>
      </c>
    </row>
    <row r="45" spans="1:23" ht="14.25" customHeight="1" thickBot="1" x14ac:dyDescent="0.4">
      <c r="A45" s="76" t="s">
        <v>168</v>
      </c>
      <c r="B45" s="80" t="s">
        <v>167</v>
      </c>
      <c r="C45" s="77"/>
      <c r="D45" s="78"/>
      <c r="E45" s="79"/>
      <c r="F45" s="79"/>
      <c r="H45" s="107"/>
      <c r="I45" s="108"/>
      <c r="J45" s="109"/>
      <c r="K45" s="109"/>
      <c r="L45" s="109"/>
      <c r="M45" s="121"/>
      <c r="N45" s="121"/>
      <c r="O45" s="121"/>
      <c r="P45" s="121"/>
      <c r="Q45" s="121"/>
      <c r="R45" s="121"/>
      <c r="S45" s="121"/>
      <c r="T45" s="121"/>
    </row>
    <row r="46" spans="1:23" ht="33.5" customHeight="1" x14ac:dyDescent="0.35">
      <c r="A46" s="43" t="s">
        <v>164</v>
      </c>
      <c r="B46" s="92" t="s">
        <v>41</v>
      </c>
      <c r="C46" s="126" t="s">
        <v>38</v>
      </c>
      <c r="D46" s="127" t="s">
        <v>439</v>
      </c>
      <c r="E46" s="179"/>
      <c r="F46" s="180"/>
      <c r="G46" s="103">
        <f>IF(C46="No Aplica",0,2)</f>
        <v>2</v>
      </c>
      <c r="H46" s="107">
        <f>IF(C46="Sí",2,0)</f>
        <v>2</v>
      </c>
      <c r="I46" s="103">
        <f>H46</f>
        <v>2</v>
      </c>
      <c r="J46" s="103">
        <v>2</v>
      </c>
      <c r="K46" s="103">
        <f>+I46</f>
        <v>2</v>
      </c>
      <c r="L46" s="103">
        <v>2</v>
      </c>
      <c r="M46" s="123">
        <v>1</v>
      </c>
      <c r="N46" s="123">
        <v>1</v>
      </c>
      <c r="O46" s="123">
        <v>1</v>
      </c>
      <c r="P46" s="123">
        <v>0</v>
      </c>
      <c r="Q46" s="123">
        <f>IF(OR($H46&gt;0,$G46=0),M46,0)</f>
        <v>1</v>
      </c>
      <c r="R46" s="123">
        <f t="shared" ref="R46:T51" si="0">IF(OR($H46&gt;0,$G46=0),N46,0)</f>
        <v>1</v>
      </c>
      <c r="S46" s="123">
        <f t="shared" si="0"/>
        <v>1</v>
      </c>
      <c r="T46" s="123">
        <f t="shared" si="0"/>
        <v>0</v>
      </c>
    </row>
    <row r="47" spans="1:23" ht="33.5" customHeight="1" x14ac:dyDescent="0.35">
      <c r="A47" s="43" t="s">
        <v>165</v>
      </c>
      <c r="B47" s="93" t="s">
        <v>256</v>
      </c>
      <c r="C47" s="126" t="s">
        <v>38</v>
      </c>
      <c r="D47" s="127" t="s">
        <v>439</v>
      </c>
      <c r="E47" s="181"/>
      <c r="F47" s="182"/>
      <c r="G47" s="103">
        <f>IF(C47="No Aplica",0,6)</f>
        <v>6</v>
      </c>
      <c r="H47" s="107">
        <f>IF(C47="Sí",6,0)</f>
        <v>6</v>
      </c>
      <c r="I47" s="103">
        <f t="shared" ref="I47:I51" si="1">H47</f>
        <v>6</v>
      </c>
      <c r="J47" s="103">
        <v>6</v>
      </c>
      <c r="K47" s="103">
        <f t="shared" ref="K47:K51" si="2">+I47</f>
        <v>6</v>
      </c>
      <c r="L47" s="103">
        <v>6</v>
      </c>
      <c r="M47" s="123">
        <v>1</v>
      </c>
      <c r="N47" s="123">
        <v>1</v>
      </c>
      <c r="O47" s="123">
        <v>1</v>
      </c>
      <c r="P47" s="123">
        <v>0</v>
      </c>
      <c r="Q47" s="123">
        <f t="shared" ref="Q47:Q51" si="3">IF(OR($H47&gt;0,$G47=0),M47,0)</f>
        <v>1</v>
      </c>
      <c r="R47" s="123">
        <f t="shared" si="0"/>
        <v>1</v>
      </c>
      <c r="S47" s="123">
        <f t="shared" si="0"/>
        <v>1</v>
      </c>
      <c r="T47" s="123">
        <f t="shared" si="0"/>
        <v>0</v>
      </c>
    </row>
    <row r="48" spans="1:23" ht="33.5" customHeight="1" x14ac:dyDescent="0.35">
      <c r="A48" s="43" t="s">
        <v>166</v>
      </c>
      <c r="B48" s="94" t="s">
        <v>257</v>
      </c>
      <c r="C48" s="126" t="s">
        <v>38</v>
      </c>
      <c r="D48" s="127" t="s">
        <v>439</v>
      </c>
      <c r="E48" s="181"/>
      <c r="F48" s="182"/>
      <c r="G48" s="103">
        <f>IF(C48="No Aplica",0,1)</f>
        <v>1</v>
      </c>
      <c r="H48" s="107">
        <f>IF(C48="Sí",1,0)</f>
        <v>1</v>
      </c>
      <c r="I48" s="103">
        <f t="shared" si="1"/>
        <v>1</v>
      </c>
      <c r="J48" s="103">
        <v>1</v>
      </c>
      <c r="K48" s="103">
        <f t="shared" si="2"/>
        <v>1</v>
      </c>
      <c r="L48" s="103">
        <v>1</v>
      </c>
      <c r="M48" s="123">
        <v>1</v>
      </c>
      <c r="N48" s="123">
        <v>1</v>
      </c>
      <c r="O48" s="123">
        <v>1</v>
      </c>
      <c r="P48" s="123">
        <v>0</v>
      </c>
      <c r="Q48" s="123">
        <f t="shared" si="3"/>
        <v>1</v>
      </c>
      <c r="R48" s="123">
        <f t="shared" si="0"/>
        <v>1</v>
      </c>
      <c r="S48" s="123">
        <f t="shared" si="0"/>
        <v>1</v>
      </c>
      <c r="T48" s="123">
        <f t="shared" si="0"/>
        <v>0</v>
      </c>
    </row>
    <row r="49" spans="1:20" ht="33.5" customHeight="1" x14ac:dyDescent="0.35">
      <c r="A49" s="43" t="s">
        <v>251</v>
      </c>
      <c r="B49" s="94" t="s">
        <v>258</v>
      </c>
      <c r="C49" s="126" t="s">
        <v>38</v>
      </c>
      <c r="D49" s="127" t="s">
        <v>439</v>
      </c>
      <c r="E49" s="181"/>
      <c r="F49" s="182"/>
      <c r="G49" s="103">
        <f t="shared" ref="G49:G51" si="4">IF(C49="No Aplica",0,1)</f>
        <v>1</v>
      </c>
      <c r="H49" s="107">
        <f t="shared" ref="H49:H51" si="5">IF(C49="Sí",1,0)</f>
        <v>1</v>
      </c>
      <c r="I49" s="103">
        <f t="shared" si="1"/>
        <v>1</v>
      </c>
      <c r="J49" s="103">
        <v>1</v>
      </c>
      <c r="K49" s="103">
        <f t="shared" si="2"/>
        <v>1</v>
      </c>
      <c r="L49" s="103">
        <v>1</v>
      </c>
      <c r="M49" s="123">
        <v>1</v>
      </c>
      <c r="N49" s="123">
        <v>0</v>
      </c>
      <c r="O49" s="123">
        <v>0</v>
      </c>
      <c r="P49" s="123">
        <v>0</v>
      </c>
      <c r="Q49" s="123">
        <f t="shared" si="3"/>
        <v>1</v>
      </c>
      <c r="R49" s="123">
        <f t="shared" si="0"/>
        <v>0</v>
      </c>
      <c r="S49" s="123">
        <f t="shared" si="0"/>
        <v>0</v>
      </c>
      <c r="T49" s="123">
        <f t="shared" si="0"/>
        <v>0</v>
      </c>
    </row>
    <row r="50" spans="1:20" ht="33.5" customHeight="1" x14ac:dyDescent="0.35">
      <c r="A50" s="43" t="s">
        <v>252</v>
      </c>
      <c r="B50" s="94" t="s">
        <v>254</v>
      </c>
      <c r="C50" s="126" t="s">
        <v>38</v>
      </c>
      <c r="D50" s="127" t="s">
        <v>439</v>
      </c>
      <c r="E50" s="181"/>
      <c r="F50" s="182"/>
      <c r="G50" s="103">
        <f t="shared" si="4"/>
        <v>1</v>
      </c>
      <c r="H50" s="107">
        <f t="shared" si="5"/>
        <v>1</v>
      </c>
      <c r="I50" s="103">
        <f t="shared" si="1"/>
        <v>1</v>
      </c>
      <c r="J50" s="103">
        <v>1</v>
      </c>
      <c r="K50" s="103">
        <f t="shared" si="2"/>
        <v>1</v>
      </c>
      <c r="L50" s="103">
        <v>1</v>
      </c>
      <c r="M50" s="123">
        <v>1</v>
      </c>
      <c r="N50" s="123">
        <v>0</v>
      </c>
      <c r="O50" s="123">
        <v>0</v>
      </c>
      <c r="P50" s="123">
        <v>0</v>
      </c>
      <c r="Q50" s="123">
        <f t="shared" si="3"/>
        <v>1</v>
      </c>
      <c r="R50" s="123">
        <f t="shared" si="0"/>
        <v>0</v>
      </c>
      <c r="S50" s="123">
        <f t="shared" si="0"/>
        <v>0</v>
      </c>
      <c r="T50" s="123">
        <f t="shared" si="0"/>
        <v>0</v>
      </c>
    </row>
    <row r="51" spans="1:20" ht="33.5" customHeight="1" x14ac:dyDescent="0.35">
      <c r="A51" s="134" t="s">
        <v>253</v>
      </c>
      <c r="B51" s="94" t="s">
        <v>255</v>
      </c>
      <c r="C51" s="126" t="s">
        <v>38</v>
      </c>
      <c r="D51" s="135" t="s">
        <v>439</v>
      </c>
      <c r="E51" s="181"/>
      <c r="F51" s="182"/>
      <c r="G51" s="103">
        <f t="shared" si="4"/>
        <v>1</v>
      </c>
      <c r="H51" s="107">
        <f t="shared" si="5"/>
        <v>1</v>
      </c>
      <c r="I51" s="103">
        <f t="shared" si="1"/>
        <v>1</v>
      </c>
      <c r="J51" s="103">
        <v>1</v>
      </c>
      <c r="K51" s="103">
        <f t="shared" si="2"/>
        <v>1</v>
      </c>
      <c r="L51" s="103">
        <v>1</v>
      </c>
      <c r="M51" s="123">
        <v>1</v>
      </c>
      <c r="N51" s="123">
        <v>0</v>
      </c>
      <c r="O51" s="123">
        <v>0</v>
      </c>
      <c r="P51" s="123">
        <v>0</v>
      </c>
      <c r="Q51" s="123">
        <f t="shared" si="3"/>
        <v>1</v>
      </c>
      <c r="R51" s="123">
        <f t="shared" si="0"/>
        <v>0</v>
      </c>
      <c r="S51" s="123">
        <f t="shared" si="0"/>
        <v>0</v>
      </c>
      <c r="T51" s="123">
        <f t="shared" si="0"/>
        <v>0</v>
      </c>
    </row>
    <row r="52" spans="1:20" ht="14.25" customHeight="1" x14ac:dyDescent="0.35">
      <c r="A52" s="84" t="s">
        <v>169</v>
      </c>
      <c r="B52" s="138" t="s">
        <v>148</v>
      </c>
      <c r="C52" s="83"/>
      <c r="D52" s="82"/>
      <c r="E52" s="139"/>
      <c r="F52" s="140"/>
      <c r="H52" s="107"/>
      <c r="I52" s="108"/>
      <c r="J52" s="109"/>
      <c r="K52" s="109"/>
      <c r="L52" s="109"/>
      <c r="M52" s="123"/>
      <c r="N52" s="123"/>
      <c r="O52" s="123"/>
      <c r="P52" s="123"/>
      <c r="Q52" s="123"/>
      <c r="R52" s="123"/>
      <c r="S52" s="123"/>
      <c r="T52" s="123"/>
    </row>
    <row r="53" spans="1:20" ht="30.75" customHeight="1" x14ac:dyDescent="0.35">
      <c r="A53" s="43" t="s">
        <v>170</v>
      </c>
      <c r="B53" s="40" t="s">
        <v>152</v>
      </c>
      <c r="C53" s="136" t="s">
        <v>38</v>
      </c>
      <c r="D53" s="137" t="s">
        <v>439</v>
      </c>
      <c r="E53" s="182"/>
      <c r="F53" s="182"/>
      <c r="G53" s="103">
        <f>IF(C53="No Aplica",0,1)</f>
        <v>1</v>
      </c>
      <c r="H53" s="107">
        <f>IF(C53="Sí",1,0)</f>
        <v>1</v>
      </c>
      <c r="I53" s="103">
        <f>H53</f>
        <v>1</v>
      </c>
      <c r="J53" s="103">
        <f t="shared" ref="J53:L53" si="6">IF($H$53=TRUE,$G$53,0)</f>
        <v>0</v>
      </c>
      <c r="K53" s="103">
        <f t="shared" si="6"/>
        <v>0</v>
      </c>
      <c r="L53" s="103">
        <f t="shared" si="6"/>
        <v>0</v>
      </c>
      <c r="M53" s="123">
        <v>1</v>
      </c>
      <c r="N53" s="123">
        <v>1</v>
      </c>
      <c r="O53" s="123">
        <v>1</v>
      </c>
      <c r="P53" s="123">
        <v>1</v>
      </c>
      <c r="Q53" s="123">
        <f t="shared" ref="Q53:Q63" si="7">IF(OR($H53&gt;0,$G53=0),M53,0)</f>
        <v>1</v>
      </c>
      <c r="R53" s="123">
        <f t="shared" ref="R53:R63" si="8">IF(OR($H53&gt;0,$G53=0),N53,0)</f>
        <v>1</v>
      </c>
      <c r="S53" s="123">
        <f t="shared" ref="S53:S63" si="9">IF(OR($H53&gt;0,$G53=0),O53,0)</f>
        <v>1</v>
      </c>
      <c r="T53" s="123">
        <f t="shared" ref="T53:T63" si="10">IF(OR($H53&gt;0,$G53=0),P53,0)</f>
        <v>1</v>
      </c>
    </row>
    <row r="54" spans="1:20" ht="30.75" customHeight="1" x14ac:dyDescent="0.35">
      <c r="A54" s="43" t="s">
        <v>171</v>
      </c>
      <c r="B54" s="36" t="s">
        <v>244</v>
      </c>
      <c r="C54" s="136" t="s">
        <v>38</v>
      </c>
      <c r="D54" s="127" t="s">
        <v>439</v>
      </c>
      <c r="E54" s="182"/>
      <c r="F54" s="182"/>
      <c r="G54" s="103">
        <f>IF(C54="No Aplica",0,6)</f>
        <v>6</v>
      </c>
      <c r="H54" s="107">
        <f>IF(C54="Sí",6,0)</f>
        <v>6</v>
      </c>
      <c r="I54" s="103">
        <f t="shared" ref="I54:I58" si="11">H54</f>
        <v>6</v>
      </c>
      <c r="J54" s="103">
        <f t="shared" ref="J54:L54" si="12">IF($H$54=TRUE,$G$54,0)</f>
        <v>0</v>
      </c>
      <c r="K54" s="103">
        <f t="shared" si="12"/>
        <v>0</v>
      </c>
      <c r="L54" s="103">
        <f t="shared" si="12"/>
        <v>0</v>
      </c>
      <c r="M54" s="123">
        <v>1</v>
      </c>
      <c r="N54" s="123">
        <v>1</v>
      </c>
      <c r="O54" s="123">
        <v>1</v>
      </c>
      <c r="P54" s="123">
        <v>1</v>
      </c>
      <c r="Q54" s="123">
        <f t="shared" si="7"/>
        <v>1</v>
      </c>
      <c r="R54" s="123">
        <f t="shared" si="8"/>
        <v>1</v>
      </c>
      <c r="S54" s="123">
        <f t="shared" si="9"/>
        <v>1</v>
      </c>
      <c r="T54" s="123">
        <f t="shared" si="10"/>
        <v>1</v>
      </c>
    </row>
    <row r="55" spans="1:20" ht="30.75" customHeight="1" x14ac:dyDescent="0.35">
      <c r="A55" s="43" t="s">
        <v>172</v>
      </c>
      <c r="B55" s="39" t="s">
        <v>149</v>
      </c>
      <c r="C55" s="136" t="s">
        <v>38</v>
      </c>
      <c r="D55" s="127" t="s">
        <v>439</v>
      </c>
      <c r="E55" s="182"/>
      <c r="F55" s="182"/>
      <c r="G55" s="103">
        <f>IF(C55="No Aplica",0,1)</f>
        <v>1</v>
      </c>
      <c r="H55" s="107">
        <f t="shared" ref="H55" si="13">IF(C55="Sí",1,0)</f>
        <v>1</v>
      </c>
      <c r="I55" s="103">
        <f t="shared" si="11"/>
        <v>1</v>
      </c>
      <c r="J55" s="103">
        <f t="shared" ref="J55:L55" si="14">IF($H$55=TRUE,$G$55,0)</f>
        <v>0</v>
      </c>
      <c r="K55" s="103">
        <f t="shared" si="14"/>
        <v>0</v>
      </c>
      <c r="L55" s="103">
        <f t="shared" si="14"/>
        <v>0</v>
      </c>
      <c r="M55" s="123">
        <v>1</v>
      </c>
      <c r="N55" s="123">
        <v>1</v>
      </c>
      <c r="O55" s="123">
        <v>1</v>
      </c>
      <c r="P55" s="123">
        <v>1</v>
      </c>
      <c r="Q55" s="123">
        <f t="shared" si="7"/>
        <v>1</v>
      </c>
      <c r="R55" s="123">
        <f t="shared" si="8"/>
        <v>1</v>
      </c>
      <c r="S55" s="123">
        <f t="shared" si="9"/>
        <v>1</v>
      </c>
      <c r="T55" s="123">
        <f t="shared" si="10"/>
        <v>1</v>
      </c>
    </row>
    <row r="56" spans="1:20" ht="30.75" customHeight="1" x14ac:dyDescent="0.35">
      <c r="A56" s="43" t="s">
        <v>173</v>
      </c>
      <c r="B56" s="39" t="s">
        <v>150</v>
      </c>
      <c r="C56" s="136" t="s">
        <v>38</v>
      </c>
      <c r="D56" s="127" t="s">
        <v>439</v>
      </c>
      <c r="E56" s="182"/>
      <c r="F56" s="182"/>
      <c r="G56" s="103">
        <f>IF(C56="No Aplica",0,2)</f>
        <v>2</v>
      </c>
      <c r="H56" s="107">
        <f>IF(C56="Sí",2,0)</f>
        <v>2</v>
      </c>
      <c r="I56" s="103">
        <f t="shared" si="11"/>
        <v>2</v>
      </c>
      <c r="J56" s="103">
        <f t="shared" ref="J56:L56" si="15">IF($H$56=TRUE,$G$56,0)</f>
        <v>0</v>
      </c>
      <c r="K56" s="103">
        <f t="shared" si="15"/>
        <v>0</v>
      </c>
      <c r="L56" s="103">
        <f t="shared" si="15"/>
        <v>0</v>
      </c>
      <c r="M56" s="123">
        <v>1</v>
      </c>
      <c r="N56" s="123">
        <v>1</v>
      </c>
      <c r="O56" s="123">
        <v>1</v>
      </c>
      <c r="P56" s="123">
        <v>1</v>
      </c>
      <c r="Q56" s="123">
        <f t="shared" si="7"/>
        <v>1</v>
      </c>
      <c r="R56" s="123">
        <f t="shared" si="8"/>
        <v>1</v>
      </c>
      <c r="S56" s="123">
        <f t="shared" si="9"/>
        <v>1</v>
      </c>
      <c r="T56" s="123">
        <f t="shared" si="10"/>
        <v>1</v>
      </c>
    </row>
    <row r="57" spans="1:20" ht="30.75" customHeight="1" x14ac:dyDescent="0.35">
      <c r="A57" s="43" t="s">
        <v>174</v>
      </c>
      <c r="B57" s="39" t="s">
        <v>240</v>
      </c>
      <c r="C57" s="136" t="s">
        <v>38</v>
      </c>
      <c r="D57" s="127" t="s">
        <v>439</v>
      </c>
      <c r="E57" s="182"/>
      <c r="F57" s="182"/>
      <c r="G57" s="103">
        <f t="shared" ref="G57:G58" si="16">IF(C57="No Aplica",0,1)</f>
        <v>1</v>
      </c>
      <c r="H57" s="107">
        <f>IF(C57="Sí",1,0)</f>
        <v>1</v>
      </c>
      <c r="I57" s="103">
        <f t="shared" si="11"/>
        <v>1</v>
      </c>
      <c r="J57" s="103">
        <f t="shared" ref="J57:L57" si="17">IF($H$57=TRUE,$G$57,0)</f>
        <v>0</v>
      </c>
      <c r="K57" s="103">
        <f t="shared" si="17"/>
        <v>0</v>
      </c>
      <c r="L57" s="103">
        <f t="shared" si="17"/>
        <v>0</v>
      </c>
      <c r="M57" s="123">
        <v>1</v>
      </c>
      <c r="N57" s="123">
        <v>1</v>
      </c>
      <c r="O57" s="123">
        <v>1</v>
      </c>
      <c r="P57" s="123">
        <v>1</v>
      </c>
      <c r="Q57" s="123">
        <f t="shared" si="7"/>
        <v>1</v>
      </c>
      <c r="R57" s="123">
        <f t="shared" si="8"/>
        <v>1</v>
      </c>
      <c r="S57" s="123">
        <f t="shared" si="9"/>
        <v>1</v>
      </c>
      <c r="T57" s="123">
        <f t="shared" si="10"/>
        <v>1</v>
      </c>
    </row>
    <row r="58" spans="1:20" ht="30.75" customHeight="1" x14ac:dyDescent="0.35">
      <c r="A58" s="43" t="s">
        <v>175</v>
      </c>
      <c r="B58" s="36" t="s">
        <v>259</v>
      </c>
      <c r="C58" s="136" t="s">
        <v>38</v>
      </c>
      <c r="D58" s="127" t="s">
        <v>439</v>
      </c>
      <c r="E58" s="182"/>
      <c r="F58" s="182"/>
      <c r="G58" s="103">
        <f t="shared" si="16"/>
        <v>1</v>
      </c>
      <c r="H58" s="107">
        <f>IF(C58="Sí",1,0)</f>
        <v>1</v>
      </c>
      <c r="I58" s="103">
        <f t="shared" si="11"/>
        <v>1</v>
      </c>
      <c r="J58" s="103">
        <f t="shared" ref="J58:L58" si="18">IF($H$58=TRUE,$G$58,0)</f>
        <v>0</v>
      </c>
      <c r="K58" s="103">
        <f t="shared" si="18"/>
        <v>0</v>
      </c>
      <c r="L58" s="103">
        <f t="shared" si="18"/>
        <v>0</v>
      </c>
      <c r="M58" s="123">
        <v>1</v>
      </c>
      <c r="N58" s="123">
        <v>1</v>
      </c>
      <c r="O58" s="123">
        <v>1</v>
      </c>
      <c r="P58" s="123">
        <v>1</v>
      </c>
      <c r="Q58" s="123">
        <f t="shared" si="7"/>
        <v>1</v>
      </c>
      <c r="R58" s="123">
        <f t="shared" si="8"/>
        <v>1</v>
      </c>
      <c r="S58" s="123">
        <f t="shared" si="9"/>
        <v>1</v>
      </c>
      <c r="T58" s="123">
        <f t="shared" si="10"/>
        <v>1</v>
      </c>
    </row>
    <row r="59" spans="1:20" ht="19.5" customHeight="1" x14ac:dyDescent="0.35">
      <c r="A59" s="76" t="s">
        <v>177</v>
      </c>
      <c r="B59" s="80" t="s">
        <v>176</v>
      </c>
      <c r="C59" s="77"/>
      <c r="D59" s="78"/>
      <c r="E59" s="79"/>
      <c r="F59" s="79"/>
      <c r="H59" s="107"/>
      <c r="I59" s="103"/>
      <c r="J59" s="103"/>
      <c r="K59" s="103"/>
      <c r="L59" s="103"/>
      <c r="M59" s="123"/>
      <c r="N59" s="123"/>
      <c r="O59" s="123"/>
      <c r="P59" s="123"/>
      <c r="Q59" s="123"/>
      <c r="R59" s="123"/>
      <c r="S59" s="123"/>
      <c r="T59" s="123"/>
    </row>
    <row r="60" spans="1:20" ht="35.25" customHeight="1" x14ac:dyDescent="0.35">
      <c r="A60" s="43" t="s">
        <v>178</v>
      </c>
      <c r="B60" s="42" t="s">
        <v>162</v>
      </c>
      <c r="C60" s="126" t="s">
        <v>38</v>
      </c>
      <c r="D60" s="127" t="s">
        <v>439</v>
      </c>
      <c r="E60" s="182"/>
      <c r="F60" s="182"/>
      <c r="G60" s="103">
        <f>IF(C60="No Aplica",0,4)</f>
        <v>4</v>
      </c>
      <c r="H60" s="107">
        <f>IF(C60="Sí",4,0)</f>
        <v>4</v>
      </c>
      <c r="I60" s="103">
        <f>H60</f>
        <v>4</v>
      </c>
      <c r="J60" s="103">
        <f t="shared" ref="J60:L60" si="19">IF($H$60=TRUE,$G60,0)</f>
        <v>0</v>
      </c>
      <c r="K60" s="103">
        <f t="shared" si="19"/>
        <v>0</v>
      </c>
      <c r="L60" s="103">
        <f t="shared" si="19"/>
        <v>0</v>
      </c>
      <c r="M60" s="123">
        <v>1</v>
      </c>
      <c r="N60" s="123">
        <v>0</v>
      </c>
      <c r="O60" s="123">
        <v>0</v>
      </c>
      <c r="P60" s="123">
        <v>0</v>
      </c>
      <c r="Q60" s="123">
        <f t="shared" si="7"/>
        <v>1</v>
      </c>
      <c r="R60" s="123">
        <f t="shared" si="8"/>
        <v>0</v>
      </c>
      <c r="S60" s="123">
        <f t="shared" si="9"/>
        <v>0</v>
      </c>
      <c r="T60" s="123">
        <f t="shared" si="10"/>
        <v>0</v>
      </c>
    </row>
    <row r="61" spans="1:20" ht="33.65" customHeight="1" x14ac:dyDescent="0.35">
      <c r="A61" s="43" t="s">
        <v>179</v>
      </c>
      <c r="B61" s="36" t="s">
        <v>455</v>
      </c>
      <c r="C61" s="126" t="s">
        <v>38</v>
      </c>
      <c r="D61" s="127" t="s">
        <v>439</v>
      </c>
      <c r="E61" s="182"/>
      <c r="F61" s="182"/>
      <c r="G61" s="103">
        <f>IF(C61="No Aplica",0,2)</f>
        <v>2</v>
      </c>
      <c r="H61" s="107">
        <f>IF(C61="Sí",2,0)</f>
        <v>2</v>
      </c>
      <c r="I61" s="103">
        <f t="shared" ref="I61:I62" si="20">H61</f>
        <v>2</v>
      </c>
      <c r="J61" s="103">
        <f t="shared" ref="J61:L63" si="21">IF($H61=TRUE,$G61,0)</f>
        <v>0</v>
      </c>
      <c r="K61" s="103">
        <f t="shared" si="21"/>
        <v>0</v>
      </c>
      <c r="L61" s="103">
        <f t="shared" si="21"/>
        <v>0</v>
      </c>
      <c r="M61" s="123">
        <v>1</v>
      </c>
      <c r="N61" s="123">
        <v>1</v>
      </c>
      <c r="O61" s="123">
        <v>1</v>
      </c>
      <c r="P61" s="123">
        <v>0</v>
      </c>
      <c r="Q61" s="123">
        <f t="shared" si="7"/>
        <v>1</v>
      </c>
      <c r="R61" s="123">
        <f t="shared" si="8"/>
        <v>1</v>
      </c>
      <c r="S61" s="123">
        <f t="shared" si="9"/>
        <v>1</v>
      </c>
      <c r="T61" s="123">
        <f t="shared" si="10"/>
        <v>0</v>
      </c>
    </row>
    <row r="62" spans="1:20" ht="36.65" customHeight="1" x14ac:dyDescent="0.35">
      <c r="A62" s="43" t="s">
        <v>180</v>
      </c>
      <c r="B62" s="36" t="s">
        <v>260</v>
      </c>
      <c r="C62" s="126" t="s">
        <v>38</v>
      </c>
      <c r="D62" s="127" t="s">
        <v>439</v>
      </c>
      <c r="E62" s="182"/>
      <c r="F62" s="182"/>
      <c r="G62" s="103">
        <f>IF(C62="No Aplica",0,1)</f>
        <v>1</v>
      </c>
      <c r="H62" s="107">
        <f t="shared" ref="H62" si="22">IF(C62="Sí",1,0)</f>
        <v>1</v>
      </c>
      <c r="I62" s="103">
        <f t="shared" si="20"/>
        <v>1</v>
      </c>
      <c r="J62" s="103">
        <f t="shared" si="21"/>
        <v>0</v>
      </c>
      <c r="K62" s="103">
        <f t="shared" si="21"/>
        <v>0</v>
      </c>
      <c r="L62" s="103">
        <f t="shared" si="21"/>
        <v>0</v>
      </c>
      <c r="M62" s="123">
        <v>1</v>
      </c>
      <c r="N62" s="123">
        <v>1</v>
      </c>
      <c r="O62" s="123">
        <v>1</v>
      </c>
      <c r="P62" s="123">
        <v>0</v>
      </c>
      <c r="Q62" s="123">
        <f t="shared" si="7"/>
        <v>1</v>
      </c>
      <c r="R62" s="123">
        <f t="shared" si="8"/>
        <v>1</v>
      </c>
      <c r="S62" s="123">
        <f t="shared" si="9"/>
        <v>1</v>
      </c>
      <c r="T62" s="123">
        <f t="shared" si="10"/>
        <v>0</v>
      </c>
    </row>
    <row r="63" spans="1:20" ht="33.75" customHeight="1" x14ac:dyDescent="0.35">
      <c r="A63" s="43" t="s">
        <v>181</v>
      </c>
      <c r="B63" s="36" t="s">
        <v>155</v>
      </c>
      <c r="C63" s="126" t="s">
        <v>38</v>
      </c>
      <c r="D63" s="127" t="s">
        <v>439</v>
      </c>
      <c r="E63" s="182"/>
      <c r="F63" s="182"/>
      <c r="G63" s="103">
        <f>IF(C63="No Aplica",0,3)</f>
        <v>3</v>
      </c>
      <c r="H63" s="107">
        <f>IF(C63="Sí",3,0)</f>
        <v>3</v>
      </c>
      <c r="I63" s="103">
        <f>H63</f>
        <v>3</v>
      </c>
      <c r="J63" s="103">
        <f t="shared" si="21"/>
        <v>0</v>
      </c>
      <c r="K63" s="103">
        <f t="shared" si="21"/>
        <v>0</v>
      </c>
      <c r="L63" s="103">
        <f t="shared" si="21"/>
        <v>0</v>
      </c>
      <c r="M63" s="123">
        <v>1</v>
      </c>
      <c r="N63" s="123">
        <v>1</v>
      </c>
      <c r="O63" s="123">
        <v>1</v>
      </c>
      <c r="P63" s="123">
        <v>0</v>
      </c>
      <c r="Q63" s="123">
        <f t="shared" si="7"/>
        <v>1</v>
      </c>
      <c r="R63" s="123">
        <f t="shared" si="8"/>
        <v>1</v>
      </c>
      <c r="S63" s="123">
        <f t="shared" si="9"/>
        <v>1</v>
      </c>
      <c r="T63" s="123">
        <f t="shared" si="10"/>
        <v>0</v>
      </c>
    </row>
    <row r="64" spans="1:20" ht="48.75" customHeight="1" x14ac:dyDescent="0.35">
      <c r="A64" s="43" t="s">
        <v>338</v>
      </c>
      <c r="B64" s="40" t="s">
        <v>241</v>
      </c>
      <c r="C64" s="41"/>
      <c r="D64" s="18"/>
      <c r="E64" s="182"/>
      <c r="F64" s="182"/>
      <c r="G64" s="103">
        <v>30</v>
      </c>
      <c r="H64" s="107">
        <v>4</v>
      </c>
      <c r="I64" s="103">
        <f>CHOOSE($H$64,30,20,10,0)</f>
        <v>0</v>
      </c>
      <c r="J64" s="103">
        <f>+$I$64</f>
        <v>0</v>
      </c>
      <c r="K64" s="103">
        <f t="shared" ref="K64:L64" si="23">+$I$64</f>
        <v>0</v>
      </c>
      <c r="L64" s="103">
        <f t="shared" si="23"/>
        <v>0</v>
      </c>
      <c r="M64" s="123">
        <v>30</v>
      </c>
      <c r="N64" s="123">
        <v>0</v>
      </c>
      <c r="O64" s="123">
        <v>0</v>
      </c>
      <c r="P64" s="123">
        <v>0</v>
      </c>
      <c r="Q64" s="123">
        <f>$I64</f>
        <v>0</v>
      </c>
      <c r="R64" s="123">
        <f t="shared" ref="R64:R127" si="24">IF(OR($H64&gt;0,$G64=0),N64,0)</f>
        <v>0</v>
      </c>
      <c r="S64" s="123">
        <f t="shared" ref="S64:S127" si="25">IF(OR($H64&gt;0,$G64=0),O64,0)</f>
        <v>0</v>
      </c>
      <c r="T64" s="123">
        <f t="shared" ref="T64:T127" si="26">IF(OR($H64&gt;0,$G64=0),P64,0)</f>
        <v>0</v>
      </c>
    </row>
    <row r="65" spans="1:20" ht="39.75" customHeight="1" x14ac:dyDescent="0.35">
      <c r="A65" s="43" t="s">
        <v>182</v>
      </c>
      <c r="B65" s="36" t="s">
        <v>242</v>
      </c>
      <c r="C65" s="13"/>
      <c r="D65" s="18"/>
      <c r="E65" s="182"/>
      <c r="F65" s="182"/>
      <c r="G65" s="103">
        <v>20</v>
      </c>
      <c r="H65" s="107"/>
      <c r="I65" s="103"/>
      <c r="J65" s="103"/>
      <c r="K65" s="103"/>
      <c r="L65" s="103"/>
      <c r="M65" s="121"/>
      <c r="N65" s="121"/>
      <c r="O65" s="121"/>
      <c r="P65" s="121"/>
      <c r="Q65" s="123"/>
      <c r="R65" s="123"/>
      <c r="S65" s="123"/>
      <c r="T65" s="123"/>
    </row>
    <row r="66" spans="1:20" ht="45.75" customHeight="1" x14ac:dyDescent="0.35">
      <c r="A66" s="43" t="s">
        <v>183</v>
      </c>
      <c r="B66" s="36" t="s">
        <v>460</v>
      </c>
      <c r="C66" s="13"/>
      <c r="D66" s="18"/>
      <c r="E66" s="182"/>
      <c r="F66" s="182"/>
      <c r="G66" s="103">
        <v>10</v>
      </c>
      <c r="H66" s="107"/>
      <c r="I66" s="103"/>
      <c r="J66" s="103"/>
      <c r="K66" s="103"/>
      <c r="L66" s="103"/>
      <c r="M66" s="121"/>
      <c r="N66" s="121"/>
      <c r="O66" s="121"/>
      <c r="P66" s="121"/>
      <c r="Q66" s="123"/>
      <c r="R66" s="123"/>
      <c r="S66" s="123"/>
      <c r="T66" s="123"/>
    </row>
    <row r="67" spans="1:20" ht="85.5" customHeight="1" x14ac:dyDescent="0.35">
      <c r="A67" s="134" t="s">
        <v>261</v>
      </c>
      <c r="B67" s="39" t="s">
        <v>204</v>
      </c>
      <c r="C67" s="141"/>
      <c r="D67" s="142"/>
      <c r="E67" s="182"/>
      <c r="F67" s="182"/>
      <c r="G67" s="103">
        <v>0</v>
      </c>
      <c r="H67" s="107"/>
      <c r="I67" s="103"/>
      <c r="J67" s="103"/>
      <c r="K67" s="103"/>
      <c r="L67" s="103"/>
      <c r="M67" s="121"/>
      <c r="N67" s="121"/>
      <c r="O67" s="121"/>
      <c r="P67" s="121"/>
      <c r="Q67" s="123"/>
      <c r="R67" s="123"/>
      <c r="S67" s="123"/>
      <c r="T67" s="123"/>
    </row>
    <row r="68" spans="1:20" ht="23.25" customHeight="1" x14ac:dyDescent="0.35">
      <c r="A68" s="84" t="s">
        <v>184</v>
      </c>
      <c r="B68" s="138" t="s">
        <v>163</v>
      </c>
      <c r="C68" s="83"/>
      <c r="D68" s="82"/>
      <c r="E68" s="139"/>
      <c r="F68" s="140"/>
      <c r="H68" s="107"/>
      <c r="I68" s="103"/>
      <c r="J68" s="103"/>
      <c r="K68" s="103"/>
      <c r="L68" s="103"/>
      <c r="M68" s="121"/>
      <c r="N68" s="121"/>
      <c r="O68" s="121"/>
      <c r="P68" s="121"/>
      <c r="Q68" s="123"/>
      <c r="R68" s="123"/>
      <c r="S68" s="123"/>
      <c r="T68" s="123"/>
    </row>
    <row r="69" spans="1:20" ht="58.5" customHeight="1" x14ac:dyDescent="0.35">
      <c r="A69" s="43" t="s">
        <v>185</v>
      </c>
      <c r="B69" s="40" t="s">
        <v>230</v>
      </c>
      <c r="C69" s="136" t="s">
        <v>39</v>
      </c>
      <c r="D69" s="137" t="s">
        <v>439</v>
      </c>
      <c r="E69" s="181"/>
      <c r="F69" s="186"/>
      <c r="G69" s="103">
        <f>IF(C69="No Aplica",0,6)</f>
        <v>6</v>
      </c>
      <c r="H69" s="107">
        <f>IF(C69="Sí",6,0)</f>
        <v>0</v>
      </c>
      <c r="I69" s="103">
        <f>H69</f>
        <v>0</v>
      </c>
      <c r="J69" s="103">
        <f t="shared" ref="J69:L69" si="27">IF($H69=TRUE,$G69,0)</f>
        <v>0</v>
      </c>
      <c r="K69" s="103">
        <f t="shared" si="27"/>
        <v>0</v>
      </c>
      <c r="L69" s="103">
        <f t="shared" si="27"/>
        <v>0</v>
      </c>
      <c r="M69" s="123">
        <v>1</v>
      </c>
      <c r="N69" s="123">
        <v>1</v>
      </c>
      <c r="O69" s="123">
        <v>1</v>
      </c>
      <c r="P69" s="123">
        <v>0</v>
      </c>
      <c r="Q69" s="123">
        <f t="shared" ref="Q69:Q127" si="28">IF(OR($H69&gt;0,$G69=0),M69,0)</f>
        <v>0</v>
      </c>
      <c r="R69" s="123">
        <f t="shared" si="24"/>
        <v>0</v>
      </c>
      <c r="S69" s="123">
        <f t="shared" si="25"/>
        <v>0</v>
      </c>
      <c r="T69" s="123">
        <f t="shared" si="26"/>
        <v>0</v>
      </c>
    </row>
    <row r="70" spans="1:20" ht="39.75" customHeight="1" x14ac:dyDescent="0.35">
      <c r="A70" s="43" t="s">
        <v>186</v>
      </c>
      <c r="B70" s="36" t="s">
        <v>262</v>
      </c>
      <c r="C70" s="136" t="s">
        <v>39</v>
      </c>
      <c r="D70" s="127" t="s">
        <v>439</v>
      </c>
      <c r="E70" s="181"/>
      <c r="F70" s="186"/>
      <c r="G70" s="103">
        <f t="shared" ref="G70:G75" si="29">IF(C70="No Aplica",0,6)</f>
        <v>6</v>
      </c>
      <c r="H70" s="107">
        <f t="shared" ref="H70:H75" si="30">IF(C70="Sí",6,0)</f>
        <v>0</v>
      </c>
      <c r="I70" s="103">
        <f t="shared" ref="I70:I73" si="31">H70</f>
        <v>0</v>
      </c>
      <c r="J70" s="103">
        <f t="shared" ref="J70:L70" si="32">IF($H70=TRUE,$G70,0)</f>
        <v>0</v>
      </c>
      <c r="K70" s="103">
        <f t="shared" si="32"/>
        <v>0</v>
      </c>
      <c r="L70" s="103">
        <f t="shared" si="32"/>
        <v>0</v>
      </c>
      <c r="M70" s="123">
        <v>1</v>
      </c>
      <c r="N70" s="123">
        <v>0</v>
      </c>
      <c r="O70" s="123">
        <v>0</v>
      </c>
      <c r="P70" s="123">
        <v>0</v>
      </c>
      <c r="Q70" s="123">
        <f t="shared" si="28"/>
        <v>0</v>
      </c>
      <c r="R70" s="123">
        <f t="shared" si="24"/>
        <v>0</v>
      </c>
      <c r="S70" s="123">
        <f t="shared" si="25"/>
        <v>0</v>
      </c>
      <c r="T70" s="123">
        <f t="shared" si="26"/>
        <v>0</v>
      </c>
    </row>
    <row r="71" spans="1:20" ht="39.75" customHeight="1" x14ac:dyDescent="0.35">
      <c r="A71" s="43" t="s">
        <v>187</v>
      </c>
      <c r="B71" s="36" t="s">
        <v>263</v>
      </c>
      <c r="C71" s="136" t="s">
        <v>38</v>
      </c>
      <c r="D71" s="127" t="s">
        <v>439</v>
      </c>
      <c r="E71" s="181"/>
      <c r="F71" s="186"/>
      <c r="G71" s="103">
        <f t="shared" si="29"/>
        <v>6</v>
      </c>
      <c r="H71" s="107">
        <f t="shared" si="30"/>
        <v>6</v>
      </c>
      <c r="I71" s="103">
        <f t="shared" si="31"/>
        <v>6</v>
      </c>
      <c r="J71" s="103">
        <f t="shared" ref="J71:L73" si="33">IF($H71=TRUE,$G71,0)</f>
        <v>0</v>
      </c>
      <c r="K71" s="103">
        <f t="shared" si="33"/>
        <v>0</v>
      </c>
      <c r="L71" s="103">
        <f t="shared" si="33"/>
        <v>0</v>
      </c>
      <c r="M71" s="123">
        <v>1</v>
      </c>
      <c r="N71" s="123">
        <v>0</v>
      </c>
      <c r="O71" s="123">
        <v>0</v>
      </c>
      <c r="P71" s="123">
        <v>0</v>
      </c>
      <c r="Q71" s="123">
        <f t="shared" si="28"/>
        <v>1</v>
      </c>
      <c r="R71" s="123">
        <f t="shared" si="24"/>
        <v>0</v>
      </c>
      <c r="S71" s="123">
        <f t="shared" si="25"/>
        <v>0</v>
      </c>
      <c r="T71" s="123">
        <f t="shared" si="26"/>
        <v>0</v>
      </c>
    </row>
    <row r="72" spans="1:20" ht="39.75" customHeight="1" x14ac:dyDescent="0.35">
      <c r="A72" s="43" t="s">
        <v>188</v>
      </c>
      <c r="B72" s="36" t="s">
        <v>250</v>
      </c>
      <c r="C72" s="136" t="s">
        <v>38</v>
      </c>
      <c r="D72" s="127" t="s">
        <v>439</v>
      </c>
      <c r="E72" s="181"/>
      <c r="F72" s="186"/>
      <c r="G72" s="103">
        <f t="shared" si="29"/>
        <v>6</v>
      </c>
      <c r="H72" s="107">
        <f t="shared" si="30"/>
        <v>6</v>
      </c>
      <c r="I72" s="103">
        <f t="shared" si="31"/>
        <v>6</v>
      </c>
      <c r="J72" s="103">
        <f t="shared" si="33"/>
        <v>0</v>
      </c>
      <c r="K72" s="103">
        <f t="shared" si="33"/>
        <v>0</v>
      </c>
      <c r="L72" s="103">
        <f t="shared" si="33"/>
        <v>0</v>
      </c>
      <c r="M72" s="123">
        <v>1</v>
      </c>
      <c r="N72" s="123">
        <v>1</v>
      </c>
      <c r="O72" s="123">
        <v>1</v>
      </c>
      <c r="P72" s="123">
        <v>0</v>
      </c>
      <c r="Q72" s="123">
        <f t="shared" si="28"/>
        <v>1</v>
      </c>
      <c r="R72" s="123">
        <f t="shared" si="24"/>
        <v>1</v>
      </c>
      <c r="S72" s="123">
        <f t="shared" si="25"/>
        <v>1</v>
      </c>
      <c r="T72" s="123">
        <f t="shared" si="26"/>
        <v>0</v>
      </c>
    </row>
    <row r="73" spans="1:20" ht="42" customHeight="1" x14ac:dyDescent="0.35">
      <c r="A73" s="43" t="s">
        <v>264</v>
      </c>
      <c r="B73" s="36" t="s">
        <v>153</v>
      </c>
      <c r="C73" s="136" t="s">
        <v>38</v>
      </c>
      <c r="D73" s="127" t="s">
        <v>439</v>
      </c>
      <c r="E73" s="187"/>
      <c r="F73" s="188"/>
      <c r="G73" s="103">
        <f t="shared" si="29"/>
        <v>6</v>
      </c>
      <c r="H73" s="107">
        <f>IF(C73="Sí",6,0)</f>
        <v>6</v>
      </c>
      <c r="I73" s="103">
        <f t="shared" si="31"/>
        <v>6</v>
      </c>
      <c r="J73" s="103">
        <f t="shared" si="33"/>
        <v>0</v>
      </c>
      <c r="K73" s="103">
        <f t="shared" si="33"/>
        <v>0</v>
      </c>
      <c r="L73" s="103">
        <f t="shared" si="33"/>
        <v>0</v>
      </c>
      <c r="M73" s="123">
        <v>1</v>
      </c>
      <c r="N73" s="123">
        <v>1</v>
      </c>
      <c r="O73" s="123">
        <v>1</v>
      </c>
      <c r="P73" s="123">
        <v>0</v>
      </c>
      <c r="Q73" s="123">
        <f t="shared" si="28"/>
        <v>1</v>
      </c>
      <c r="R73" s="123">
        <f t="shared" si="24"/>
        <v>1</v>
      </c>
      <c r="S73" s="123">
        <f t="shared" si="25"/>
        <v>1</v>
      </c>
      <c r="T73" s="123">
        <f t="shared" si="26"/>
        <v>0</v>
      </c>
    </row>
    <row r="74" spans="1:20" ht="15.75" customHeight="1" x14ac:dyDescent="0.35">
      <c r="A74" s="76" t="s">
        <v>189</v>
      </c>
      <c r="B74" s="80" t="s">
        <v>154</v>
      </c>
      <c r="C74" s="77"/>
      <c r="D74" s="78"/>
      <c r="E74" s="79"/>
      <c r="F74" s="79"/>
      <c r="H74" s="107"/>
      <c r="I74" s="103"/>
      <c r="J74" s="103"/>
      <c r="K74" s="103"/>
      <c r="L74" s="103"/>
      <c r="M74" s="121"/>
      <c r="N74" s="121"/>
      <c r="O74" s="121"/>
      <c r="P74" s="121"/>
      <c r="Q74" s="123"/>
      <c r="R74" s="123"/>
      <c r="S74" s="123"/>
      <c r="T74" s="123"/>
    </row>
    <row r="75" spans="1:20" ht="35.25" customHeight="1" x14ac:dyDescent="0.35">
      <c r="A75" s="43" t="s">
        <v>190</v>
      </c>
      <c r="B75" s="36" t="s">
        <v>229</v>
      </c>
      <c r="C75" s="126" t="s">
        <v>38</v>
      </c>
      <c r="D75" s="127" t="s">
        <v>439</v>
      </c>
      <c r="E75" s="182"/>
      <c r="F75" s="182"/>
      <c r="G75" s="103">
        <f t="shared" si="29"/>
        <v>6</v>
      </c>
      <c r="H75" s="107">
        <f t="shared" si="30"/>
        <v>6</v>
      </c>
      <c r="I75" s="103">
        <f>H75</f>
        <v>6</v>
      </c>
      <c r="J75" s="103">
        <f>+I75</f>
        <v>6</v>
      </c>
      <c r="K75" s="103">
        <v>6</v>
      </c>
      <c r="L75" s="103">
        <v>6</v>
      </c>
      <c r="M75" s="123">
        <v>1</v>
      </c>
      <c r="N75" s="123">
        <v>1</v>
      </c>
      <c r="O75" s="123">
        <v>1</v>
      </c>
      <c r="P75" s="123">
        <v>0</v>
      </c>
      <c r="Q75" s="123">
        <f t="shared" si="28"/>
        <v>1</v>
      </c>
      <c r="R75" s="123">
        <f t="shared" si="24"/>
        <v>1</v>
      </c>
      <c r="S75" s="123">
        <f t="shared" si="25"/>
        <v>1</v>
      </c>
      <c r="T75" s="123">
        <f t="shared" si="26"/>
        <v>0</v>
      </c>
    </row>
    <row r="76" spans="1:20" ht="35.25" customHeight="1" x14ac:dyDescent="0.35">
      <c r="A76" s="43" t="s">
        <v>191</v>
      </c>
      <c r="B76" s="36" t="s">
        <v>228</v>
      </c>
      <c r="C76" s="126" t="s">
        <v>38</v>
      </c>
      <c r="D76" s="127" t="s">
        <v>439</v>
      </c>
      <c r="E76" s="182"/>
      <c r="F76" s="182"/>
      <c r="G76" s="103">
        <f>IF(C76="No Aplica",0,1)</f>
        <v>1</v>
      </c>
      <c r="H76" s="107">
        <f>IF(C76="Sí",1,0)</f>
        <v>1</v>
      </c>
      <c r="I76" s="103">
        <f t="shared" ref="I76:I81" si="34">H76</f>
        <v>1</v>
      </c>
      <c r="J76" s="103">
        <f>+I76</f>
        <v>1</v>
      </c>
      <c r="K76" s="103">
        <v>1</v>
      </c>
      <c r="L76" s="103">
        <v>1</v>
      </c>
      <c r="M76" s="123">
        <v>1</v>
      </c>
      <c r="N76" s="123">
        <v>0</v>
      </c>
      <c r="O76" s="123">
        <v>0</v>
      </c>
      <c r="P76" s="123">
        <v>0</v>
      </c>
      <c r="Q76" s="123">
        <f t="shared" si="28"/>
        <v>1</v>
      </c>
      <c r="R76" s="123">
        <f t="shared" si="24"/>
        <v>0</v>
      </c>
      <c r="S76" s="123">
        <f t="shared" si="25"/>
        <v>0</v>
      </c>
      <c r="T76" s="123">
        <f t="shared" si="26"/>
        <v>0</v>
      </c>
    </row>
    <row r="77" spans="1:20" ht="29.25" customHeight="1" x14ac:dyDescent="0.35">
      <c r="A77" s="43" t="s">
        <v>192</v>
      </c>
      <c r="B77" s="36" t="s">
        <v>227</v>
      </c>
      <c r="C77" s="126" t="s">
        <v>38</v>
      </c>
      <c r="D77" s="127" t="s">
        <v>439</v>
      </c>
      <c r="E77" s="182"/>
      <c r="F77" s="182"/>
      <c r="G77" s="103">
        <f t="shared" ref="G77:G78" si="35">IF(C77="No Aplica",0,1)</f>
        <v>1</v>
      </c>
      <c r="H77" s="107">
        <f>IF(C77="Sí",1,0)</f>
        <v>1</v>
      </c>
      <c r="I77" s="103">
        <f t="shared" si="34"/>
        <v>1</v>
      </c>
      <c r="J77" s="103">
        <f>+$I$77</f>
        <v>1</v>
      </c>
      <c r="K77" s="103">
        <v>1</v>
      </c>
      <c r="L77" s="103">
        <v>1</v>
      </c>
      <c r="M77" s="123">
        <v>1</v>
      </c>
      <c r="N77" s="123">
        <v>1</v>
      </c>
      <c r="O77" s="123">
        <v>1</v>
      </c>
      <c r="P77" s="123">
        <v>1</v>
      </c>
      <c r="Q77" s="123">
        <f t="shared" si="28"/>
        <v>1</v>
      </c>
      <c r="R77" s="123">
        <f t="shared" si="24"/>
        <v>1</v>
      </c>
      <c r="S77" s="123">
        <f t="shared" si="25"/>
        <v>1</v>
      </c>
      <c r="T77" s="123">
        <f t="shared" si="26"/>
        <v>1</v>
      </c>
    </row>
    <row r="78" spans="1:20" ht="28.5" customHeight="1" x14ac:dyDescent="0.35">
      <c r="A78" s="43" t="s">
        <v>339</v>
      </c>
      <c r="B78" s="36" t="s">
        <v>226</v>
      </c>
      <c r="C78" s="126" t="s">
        <v>38</v>
      </c>
      <c r="D78" s="127" t="s">
        <v>439</v>
      </c>
      <c r="E78" s="182"/>
      <c r="F78" s="182"/>
      <c r="G78" s="103">
        <f t="shared" si="35"/>
        <v>1</v>
      </c>
      <c r="H78" s="107">
        <f>IF(C78="Sí",1,0)</f>
        <v>1</v>
      </c>
      <c r="I78" s="103">
        <f t="shared" si="34"/>
        <v>1</v>
      </c>
      <c r="J78" s="103">
        <f>+$I$78</f>
        <v>1</v>
      </c>
      <c r="K78" s="103">
        <v>1</v>
      </c>
      <c r="L78" s="103">
        <v>1</v>
      </c>
      <c r="M78" s="123">
        <v>1</v>
      </c>
      <c r="N78" s="123">
        <v>0</v>
      </c>
      <c r="O78" s="123">
        <v>0</v>
      </c>
      <c r="P78" s="123">
        <v>0</v>
      </c>
      <c r="Q78" s="123">
        <f t="shared" si="28"/>
        <v>1</v>
      </c>
      <c r="R78" s="123">
        <f t="shared" si="24"/>
        <v>0</v>
      </c>
      <c r="S78" s="123">
        <f t="shared" si="25"/>
        <v>0</v>
      </c>
      <c r="T78" s="123">
        <f t="shared" si="26"/>
        <v>0</v>
      </c>
    </row>
    <row r="79" spans="1:20" ht="28.5" customHeight="1" x14ac:dyDescent="0.35">
      <c r="A79" s="43" t="s">
        <v>193</v>
      </c>
      <c r="B79" s="36" t="s">
        <v>265</v>
      </c>
      <c r="C79" s="126" t="s">
        <v>38</v>
      </c>
      <c r="D79" s="127" t="s">
        <v>439</v>
      </c>
      <c r="E79" s="182"/>
      <c r="F79" s="182"/>
      <c r="G79" s="103">
        <f>IF(C79="No Aplica",0,4)</f>
        <v>4</v>
      </c>
      <c r="H79" s="107">
        <f>IF(C79="Sí",4,0)</f>
        <v>4</v>
      </c>
      <c r="I79" s="103">
        <f t="shared" si="34"/>
        <v>4</v>
      </c>
      <c r="J79" s="103">
        <f>+$I$79</f>
        <v>4</v>
      </c>
      <c r="K79" s="103">
        <v>4</v>
      </c>
      <c r="L79" s="103">
        <v>4</v>
      </c>
      <c r="M79" s="123">
        <v>1</v>
      </c>
      <c r="N79" s="123">
        <v>1</v>
      </c>
      <c r="O79" s="123">
        <v>1</v>
      </c>
      <c r="P79" s="123">
        <v>0</v>
      </c>
      <c r="Q79" s="123">
        <f t="shared" si="28"/>
        <v>1</v>
      </c>
      <c r="R79" s="123">
        <f t="shared" si="24"/>
        <v>1</v>
      </c>
      <c r="S79" s="123">
        <f t="shared" si="25"/>
        <v>1</v>
      </c>
      <c r="T79" s="123">
        <f t="shared" si="26"/>
        <v>0</v>
      </c>
    </row>
    <row r="80" spans="1:20" ht="28.5" customHeight="1" x14ac:dyDescent="0.35">
      <c r="A80" s="43" t="s">
        <v>194</v>
      </c>
      <c r="B80" s="36" t="s">
        <v>225</v>
      </c>
      <c r="C80" s="126" t="s">
        <v>38</v>
      </c>
      <c r="D80" s="127" t="s">
        <v>439</v>
      </c>
      <c r="E80" s="182"/>
      <c r="F80" s="182"/>
      <c r="G80" s="103">
        <f>IF(C80="No Aplica",0,1)</f>
        <v>1</v>
      </c>
      <c r="H80" s="107">
        <f>IF(C80="Sí",1,0)</f>
        <v>1</v>
      </c>
      <c r="I80" s="103">
        <f t="shared" si="34"/>
        <v>1</v>
      </c>
      <c r="J80" s="103">
        <f>+$I$80</f>
        <v>1</v>
      </c>
      <c r="K80" s="103">
        <v>1</v>
      </c>
      <c r="L80" s="103">
        <v>1</v>
      </c>
      <c r="M80" s="123">
        <v>1</v>
      </c>
      <c r="N80" s="123">
        <v>1</v>
      </c>
      <c r="O80" s="123">
        <v>1</v>
      </c>
      <c r="P80" s="123">
        <v>0</v>
      </c>
      <c r="Q80" s="123">
        <f t="shared" si="28"/>
        <v>1</v>
      </c>
      <c r="R80" s="123">
        <f t="shared" si="24"/>
        <v>1</v>
      </c>
      <c r="S80" s="123">
        <f t="shared" si="25"/>
        <v>1</v>
      </c>
      <c r="T80" s="123">
        <f t="shared" si="26"/>
        <v>0</v>
      </c>
    </row>
    <row r="81" spans="1:20" ht="51.75" customHeight="1" thickBot="1" x14ac:dyDescent="0.4">
      <c r="A81" s="43" t="s">
        <v>195</v>
      </c>
      <c r="B81" s="37" t="s">
        <v>224</v>
      </c>
      <c r="C81" s="126" t="s">
        <v>38</v>
      </c>
      <c r="D81" s="127" t="s">
        <v>439</v>
      </c>
      <c r="E81" s="182"/>
      <c r="F81" s="182"/>
      <c r="G81" s="103">
        <f>IF(C81="No Aplica",0,1)</f>
        <v>1</v>
      </c>
      <c r="H81" s="107">
        <f>IF(C81="Sí",1,0)</f>
        <v>1</v>
      </c>
      <c r="I81" s="103">
        <f t="shared" si="34"/>
        <v>1</v>
      </c>
      <c r="J81" s="103">
        <f>+$I$81</f>
        <v>1</v>
      </c>
      <c r="K81" s="103">
        <v>1</v>
      </c>
      <c r="L81" s="103">
        <v>1</v>
      </c>
      <c r="M81" s="123">
        <v>1</v>
      </c>
      <c r="N81" s="123">
        <v>1</v>
      </c>
      <c r="O81" s="123">
        <v>1</v>
      </c>
      <c r="P81" s="123">
        <v>0</v>
      </c>
      <c r="Q81" s="123">
        <f t="shared" si="28"/>
        <v>1</v>
      </c>
      <c r="R81" s="123">
        <f t="shared" si="24"/>
        <v>1</v>
      </c>
      <c r="S81" s="123">
        <f t="shared" si="25"/>
        <v>1</v>
      </c>
      <c r="T81" s="123">
        <f t="shared" si="26"/>
        <v>0</v>
      </c>
    </row>
    <row r="82" spans="1:20" ht="20.25" customHeight="1" x14ac:dyDescent="0.35">
      <c r="A82" s="76" t="s">
        <v>196</v>
      </c>
      <c r="B82" s="80" t="s">
        <v>156</v>
      </c>
      <c r="C82" s="77"/>
      <c r="D82" s="78"/>
      <c r="E82" s="79"/>
      <c r="F82" s="79"/>
      <c r="H82" s="107"/>
      <c r="I82" s="103"/>
      <c r="J82" s="103"/>
      <c r="K82" s="103"/>
      <c r="L82" s="103"/>
      <c r="M82" s="121"/>
      <c r="N82" s="121"/>
      <c r="O82" s="121"/>
      <c r="P82" s="121"/>
      <c r="Q82" s="123"/>
      <c r="R82" s="123"/>
      <c r="S82" s="123"/>
      <c r="T82" s="123"/>
    </row>
    <row r="83" spans="1:20" ht="33.75" customHeight="1" x14ac:dyDescent="0.35">
      <c r="A83" s="81" t="s">
        <v>197</v>
      </c>
      <c r="B83" s="36" t="s">
        <v>266</v>
      </c>
      <c r="C83" s="126" t="s">
        <v>459</v>
      </c>
      <c r="D83" s="127" t="s">
        <v>439</v>
      </c>
      <c r="E83" s="182"/>
      <c r="F83" s="182"/>
      <c r="G83" s="103">
        <f t="shared" ref="G83:G84" si="36">IF(C83="No Aplica",0,4)</f>
        <v>0</v>
      </c>
      <c r="H83" s="107">
        <f>IF(C83="Sí",4,0)</f>
        <v>0</v>
      </c>
      <c r="I83" s="103">
        <f>H83</f>
        <v>0</v>
      </c>
      <c r="J83" s="103">
        <f t="shared" ref="J83:L83" si="37">IF($H$83=TRUE,$G$83,0)</f>
        <v>0</v>
      </c>
      <c r="K83" s="103">
        <f t="shared" si="37"/>
        <v>0</v>
      </c>
      <c r="L83" s="103">
        <f t="shared" si="37"/>
        <v>0</v>
      </c>
      <c r="M83" s="123">
        <v>1</v>
      </c>
      <c r="N83" s="123">
        <v>0</v>
      </c>
      <c r="O83" s="123">
        <v>0</v>
      </c>
      <c r="P83" s="123">
        <v>0</v>
      </c>
      <c r="Q83" s="123">
        <f t="shared" si="28"/>
        <v>1</v>
      </c>
      <c r="R83" s="123">
        <f t="shared" si="24"/>
        <v>0</v>
      </c>
      <c r="S83" s="123">
        <f t="shared" si="25"/>
        <v>0</v>
      </c>
      <c r="T83" s="123">
        <f t="shared" si="26"/>
        <v>0</v>
      </c>
    </row>
    <row r="84" spans="1:20" ht="33.75" customHeight="1" x14ac:dyDescent="0.35">
      <c r="A84" s="81" t="s">
        <v>198</v>
      </c>
      <c r="B84" s="36" t="s">
        <v>267</v>
      </c>
      <c r="C84" s="126" t="s">
        <v>459</v>
      </c>
      <c r="D84" s="127" t="s">
        <v>439</v>
      </c>
      <c r="E84" s="182"/>
      <c r="F84" s="182"/>
      <c r="G84" s="103">
        <f t="shared" si="36"/>
        <v>0</v>
      </c>
      <c r="H84" s="107">
        <f>IF(C84="Sí",4,0)</f>
        <v>0</v>
      </c>
      <c r="I84" s="103">
        <f t="shared" ref="I84:I92" si="38">H84</f>
        <v>0</v>
      </c>
      <c r="J84" s="103">
        <f t="shared" ref="J84:L84" si="39">IF($H$84=TRUE,$G$84,0)</f>
        <v>0</v>
      </c>
      <c r="K84" s="103">
        <f t="shared" si="39"/>
        <v>0</v>
      </c>
      <c r="L84" s="103">
        <f t="shared" si="39"/>
        <v>0</v>
      </c>
      <c r="M84" s="123">
        <v>1</v>
      </c>
      <c r="N84" s="123">
        <v>0</v>
      </c>
      <c r="O84" s="123">
        <v>1</v>
      </c>
      <c r="P84" s="123">
        <v>0</v>
      </c>
      <c r="Q84" s="123">
        <f t="shared" si="28"/>
        <v>1</v>
      </c>
      <c r="R84" s="123">
        <f t="shared" si="24"/>
        <v>0</v>
      </c>
      <c r="S84" s="123">
        <f t="shared" si="25"/>
        <v>1</v>
      </c>
      <c r="T84" s="123">
        <f t="shared" si="26"/>
        <v>0</v>
      </c>
    </row>
    <row r="85" spans="1:20" ht="33.75" customHeight="1" x14ac:dyDescent="0.35">
      <c r="A85" s="81" t="s">
        <v>199</v>
      </c>
      <c r="B85" s="36" t="s">
        <v>269</v>
      </c>
      <c r="C85" s="126" t="s">
        <v>459</v>
      </c>
      <c r="D85" s="127" t="s">
        <v>439</v>
      </c>
      <c r="E85" s="182"/>
      <c r="F85" s="182"/>
      <c r="G85" s="103">
        <f>IF(C85="No Aplica",0,1)</f>
        <v>0</v>
      </c>
      <c r="H85" s="107">
        <f t="shared" ref="H85:H131" si="40">IF(C85="Sí",1,0)</f>
        <v>0</v>
      </c>
      <c r="I85" s="103">
        <f t="shared" si="38"/>
        <v>0</v>
      </c>
      <c r="J85" s="103">
        <f t="shared" ref="J85:L85" si="41">IF($H$85=TRUE,$G$85,0)</f>
        <v>0</v>
      </c>
      <c r="K85" s="103">
        <f t="shared" si="41"/>
        <v>0</v>
      </c>
      <c r="L85" s="103">
        <f t="shared" si="41"/>
        <v>0</v>
      </c>
      <c r="M85" s="123">
        <v>1</v>
      </c>
      <c r="N85" s="123">
        <v>0</v>
      </c>
      <c r="O85" s="123">
        <v>1</v>
      </c>
      <c r="P85" s="123">
        <v>0</v>
      </c>
      <c r="Q85" s="123">
        <f t="shared" si="28"/>
        <v>1</v>
      </c>
      <c r="R85" s="123">
        <f t="shared" si="24"/>
        <v>0</v>
      </c>
      <c r="S85" s="123">
        <f t="shared" si="25"/>
        <v>1</v>
      </c>
      <c r="T85" s="123">
        <f t="shared" si="26"/>
        <v>0</v>
      </c>
    </row>
    <row r="86" spans="1:20" ht="33.75" customHeight="1" x14ac:dyDescent="0.35">
      <c r="A86" s="81" t="s">
        <v>200</v>
      </c>
      <c r="B86" s="36" t="s">
        <v>270</v>
      </c>
      <c r="C86" s="126" t="s">
        <v>459</v>
      </c>
      <c r="D86" s="127" t="s">
        <v>439</v>
      </c>
      <c r="E86" s="182"/>
      <c r="F86" s="182"/>
      <c r="G86" s="103">
        <f t="shared" ref="G86:G87" si="42">IF(C86="No Aplica",0,1)</f>
        <v>0</v>
      </c>
      <c r="H86" s="107">
        <f t="shared" si="40"/>
        <v>0</v>
      </c>
      <c r="I86" s="103">
        <f t="shared" si="38"/>
        <v>0</v>
      </c>
      <c r="J86" s="103">
        <f t="shared" ref="J86:L86" si="43">IF($H$86=TRUE,$G$86,0)</f>
        <v>0</v>
      </c>
      <c r="K86" s="103">
        <f t="shared" si="43"/>
        <v>0</v>
      </c>
      <c r="L86" s="103">
        <f t="shared" si="43"/>
        <v>0</v>
      </c>
      <c r="M86" s="123">
        <v>1</v>
      </c>
      <c r="N86" s="123">
        <v>1</v>
      </c>
      <c r="O86" s="123">
        <v>1</v>
      </c>
      <c r="P86" s="123">
        <v>0</v>
      </c>
      <c r="Q86" s="123">
        <f t="shared" si="28"/>
        <v>1</v>
      </c>
      <c r="R86" s="123">
        <f t="shared" si="24"/>
        <v>1</v>
      </c>
      <c r="S86" s="123">
        <f t="shared" si="25"/>
        <v>1</v>
      </c>
      <c r="T86" s="123">
        <f t="shared" si="26"/>
        <v>0</v>
      </c>
    </row>
    <row r="87" spans="1:20" ht="37.5" customHeight="1" x14ac:dyDescent="0.35">
      <c r="A87" s="81" t="s">
        <v>201</v>
      </c>
      <c r="B87" s="36" t="s">
        <v>271</v>
      </c>
      <c r="C87" s="126" t="s">
        <v>459</v>
      </c>
      <c r="D87" s="127" t="s">
        <v>439</v>
      </c>
      <c r="E87" s="182"/>
      <c r="F87" s="182"/>
      <c r="G87" s="103">
        <f t="shared" si="42"/>
        <v>0</v>
      </c>
      <c r="H87" s="107">
        <f t="shared" si="40"/>
        <v>0</v>
      </c>
      <c r="I87" s="103">
        <f t="shared" si="38"/>
        <v>0</v>
      </c>
      <c r="J87" s="103">
        <f t="shared" ref="J87:L87" si="44">IF($H$87=TRUE,$G$87,0)</f>
        <v>0</v>
      </c>
      <c r="K87" s="103">
        <f t="shared" si="44"/>
        <v>0</v>
      </c>
      <c r="L87" s="103">
        <f t="shared" si="44"/>
        <v>0</v>
      </c>
      <c r="M87" s="123">
        <v>1</v>
      </c>
      <c r="N87" s="123">
        <v>1</v>
      </c>
      <c r="O87" s="123">
        <v>1</v>
      </c>
      <c r="P87" s="123">
        <v>0</v>
      </c>
      <c r="Q87" s="123">
        <f t="shared" si="28"/>
        <v>1</v>
      </c>
      <c r="R87" s="123">
        <f t="shared" si="24"/>
        <v>1</v>
      </c>
      <c r="S87" s="123">
        <f t="shared" si="25"/>
        <v>1</v>
      </c>
      <c r="T87" s="123">
        <f t="shared" si="26"/>
        <v>0</v>
      </c>
    </row>
    <row r="88" spans="1:20" ht="43.5" x14ac:dyDescent="0.35">
      <c r="A88" s="81" t="s">
        <v>202</v>
      </c>
      <c r="B88" s="36" t="s">
        <v>272</v>
      </c>
      <c r="C88" s="126" t="s">
        <v>459</v>
      </c>
      <c r="D88" s="127" t="s">
        <v>439</v>
      </c>
      <c r="E88" s="182"/>
      <c r="F88" s="182"/>
      <c r="G88" s="103">
        <f>IF(C88="No Aplica",0,3)</f>
        <v>0</v>
      </c>
      <c r="H88" s="107">
        <f>IF(C88="Sí",3,0)</f>
        <v>0</v>
      </c>
      <c r="I88" s="103">
        <f t="shared" si="38"/>
        <v>0</v>
      </c>
      <c r="J88" s="103">
        <f t="shared" ref="J88:L88" si="45">IF($H$88=TRUE,$G$88,0)</f>
        <v>0</v>
      </c>
      <c r="K88" s="103">
        <f t="shared" si="45"/>
        <v>0</v>
      </c>
      <c r="L88" s="103">
        <f t="shared" si="45"/>
        <v>0</v>
      </c>
      <c r="M88" s="123">
        <v>1</v>
      </c>
      <c r="N88" s="123">
        <v>0</v>
      </c>
      <c r="O88" s="123">
        <v>1</v>
      </c>
      <c r="P88" s="123">
        <v>0</v>
      </c>
      <c r="Q88" s="123">
        <f t="shared" si="28"/>
        <v>1</v>
      </c>
      <c r="R88" s="123">
        <f t="shared" si="24"/>
        <v>0</v>
      </c>
      <c r="S88" s="123">
        <f t="shared" si="25"/>
        <v>1</v>
      </c>
      <c r="T88" s="123">
        <f t="shared" si="26"/>
        <v>0</v>
      </c>
    </row>
    <row r="89" spans="1:20" ht="45.65" customHeight="1" x14ac:dyDescent="0.35">
      <c r="A89" s="81" t="s">
        <v>203</v>
      </c>
      <c r="B89" s="36" t="s">
        <v>273</v>
      </c>
      <c r="C89" s="126" t="s">
        <v>459</v>
      </c>
      <c r="D89" s="127" t="s">
        <v>439</v>
      </c>
      <c r="E89" s="182"/>
      <c r="F89" s="182"/>
      <c r="G89" s="103">
        <f>IF(C89="No Aplica",0,2)</f>
        <v>0</v>
      </c>
      <c r="H89" s="107">
        <f>IF(C89="Sí",2,0)</f>
        <v>0</v>
      </c>
      <c r="I89" s="103">
        <f t="shared" si="38"/>
        <v>0</v>
      </c>
      <c r="J89" s="103">
        <f t="shared" ref="J89:L89" si="46">IF($H$89=TRUE,$G$89,0)</f>
        <v>0</v>
      </c>
      <c r="K89" s="103">
        <f t="shared" si="46"/>
        <v>0</v>
      </c>
      <c r="L89" s="103">
        <f t="shared" si="46"/>
        <v>0</v>
      </c>
      <c r="M89" s="123">
        <v>1</v>
      </c>
      <c r="N89" s="123">
        <v>0</v>
      </c>
      <c r="O89" s="123">
        <v>1</v>
      </c>
      <c r="P89" s="123">
        <v>0</v>
      </c>
      <c r="Q89" s="123">
        <f t="shared" si="28"/>
        <v>1</v>
      </c>
      <c r="R89" s="123">
        <f t="shared" si="24"/>
        <v>0</v>
      </c>
      <c r="S89" s="123">
        <f t="shared" si="25"/>
        <v>1</v>
      </c>
      <c r="T89" s="123">
        <f t="shared" si="26"/>
        <v>0</v>
      </c>
    </row>
    <row r="90" spans="1:20" ht="43.5" x14ac:dyDescent="0.35">
      <c r="A90" s="81" t="s">
        <v>268</v>
      </c>
      <c r="B90" s="36" t="s">
        <v>274</v>
      </c>
      <c r="C90" s="126" t="s">
        <v>459</v>
      </c>
      <c r="D90" s="127" t="s">
        <v>439</v>
      </c>
      <c r="E90" s="182"/>
      <c r="F90" s="182"/>
      <c r="G90" s="103">
        <f>IF(C90="No Aplica",0,1)</f>
        <v>0</v>
      </c>
      <c r="H90" s="107">
        <f t="shared" si="40"/>
        <v>0</v>
      </c>
      <c r="I90" s="103">
        <f t="shared" si="38"/>
        <v>0</v>
      </c>
      <c r="J90" s="103">
        <f t="shared" ref="J90:L90" si="47">IF($H$90=TRUE,$G$90,0)</f>
        <v>0</v>
      </c>
      <c r="K90" s="103">
        <f t="shared" si="47"/>
        <v>0</v>
      </c>
      <c r="L90" s="103">
        <f t="shared" si="47"/>
        <v>0</v>
      </c>
      <c r="M90" s="123">
        <v>1</v>
      </c>
      <c r="N90" s="123">
        <v>0</v>
      </c>
      <c r="O90" s="123">
        <v>1</v>
      </c>
      <c r="P90" s="123">
        <v>0</v>
      </c>
      <c r="Q90" s="123">
        <f t="shared" si="28"/>
        <v>1</v>
      </c>
      <c r="R90" s="123">
        <f t="shared" si="24"/>
        <v>0</v>
      </c>
      <c r="S90" s="123">
        <f t="shared" si="25"/>
        <v>1</v>
      </c>
      <c r="T90" s="123">
        <f t="shared" si="26"/>
        <v>0</v>
      </c>
    </row>
    <row r="91" spans="1:20" ht="29.4" customHeight="1" x14ac:dyDescent="0.35">
      <c r="A91" s="81" t="s">
        <v>275</v>
      </c>
      <c r="B91" s="36" t="s">
        <v>277</v>
      </c>
      <c r="C91" s="126" t="s">
        <v>459</v>
      </c>
      <c r="D91" s="127" t="s">
        <v>439</v>
      </c>
      <c r="E91" s="182"/>
      <c r="F91" s="182"/>
      <c r="G91" s="103">
        <f t="shared" ref="G91:G92" si="48">IF(C91="No Aplica",0,1)</f>
        <v>0</v>
      </c>
      <c r="H91" s="107">
        <f t="shared" si="40"/>
        <v>0</v>
      </c>
      <c r="I91" s="103">
        <f t="shared" si="38"/>
        <v>0</v>
      </c>
      <c r="J91" s="103">
        <f t="shared" ref="J91:L91" si="49">IF($H$91=TRUE,$G$91,0)</f>
        <v>0</v>
      </c>
      <c r="K91" s="103">
        <f t="shared" si="49"/>
        <v>0</v>
      </c>
      <c r="L91" s="103">
        <f t="shared" si="49"/>
        <v>0</v>
      </c>
      <c r="M91" s="123">
        <v>1</v>
      </c>
      <c r="N91" s="123">
        <v>1</v>
      </c>
      <c r="O91" s="123">
        <v>1</v>
      </c>
      <c r="P91" s="123">
        <v>0</v>
      </c>
      <c r="Q91" s="123">
        <f t="shared" si="28"/>
        <v>1</v>
      </c>
      <c r="R91" s="123">
        <f t="shared" si="24"/>
        <v>1</v>
      </c>
      <c r="S91" s="123">
        <f t="shared" si="25"/>
        <v>1</v>
      </c>
      <c r="T91" s="123">
        <f t="shared" si="26"/>
        <v>0</v>
      </c>
    </row>
    <row r="92" spans="1:20" ht="29.4" customHeight="1" x14ac:dyDescent="0.35">
      <c r="A92" s="81" t="s">
        <v>276</v>
      </c>
      <c r="B92" s="36" t="s">
        <v>278</v>
      </c>
      <c r="C92" s="126" t="s">
        <v>459</v>
      </c>
      <c r="D92" s="127" t="s">
        <v>439</v>
      </c>
      <c r="E92" s="182"/>
      <c r="F92" s="182"/>
      <c r="G92" s="103">
        <f t="shared" si="48"/>
        <v>0</v>
      </c>
      <c r="H92" s="107">
        <f t="shared" si="40"/>
        <v>0</v>
      </c>
      <c r="I92" s="103">
        <f t="shared" si="38"/>
        <v>0</v>
      </c>
      <c r="J92" s="103">
        <f t="shared" ref="J92:L92" si="50">IF($H$92=TRUE,$G$92,0)</f>
        <v>0</v>
      </c>
      <c r="K92" s="103">
        <f t="shared" si="50"/>
        <v>0</v>
      </c>
      <c r="L92" s="103">
        <f t="shared" si="50"/>
        <v>0</v>
      </c>
      <c r="M92" s="123">
        <v>1</v>
      </c>
      <c r="N92" s="123">
        <v>1</v>
      </c>
      <c r="O92" s="123">
        <v>1</v>
      </c>
      <c r="P92" s="123">
        <v>0</v>
      </c>
      <c r="Q92" s="123">
        <f t="shared" si="28"/>
        <v>1</v>
      </c>
      <c r="R92" s="123">
        <f t="shared" si="24"/>
        <v>1</v>
      </c>
      <c r="S92" s="123">
        <f t="shared" si="25"/>
        <v>1</v>
      </c>
      <c r="T92" s="123">
        <f t="shared" si="26"/>
        <v>0</v>
      </c>
    </row>
    <row r="93" spans="1:20" ht="15.75" customHeight="1" x14ac:dyDescent="0.35">
      <c r="A93" s="84" t="s">
        <v>206</v>
      </c>
      <c r="B93" s="85" t="s">
        <v>205</v>
      </c>
      <c r="C93" s="82"/>
      <c r="D93" s="83"/>
      <c r="E93" s="77"/>
      <c r="F93" s="88"/>
      <c r="H93" s="107"/>
      <c r="I93" s="103"/>
      <c r="J93" s="103"/>
      <c r="K93" s="103"/>
      <c r="L93" s="103"/>
      <c r="M93" s="121"/>
      <c r="N93" s="121"/>
      <c r="O93" s="121"/>
      <c r="P93" s="121"/>
      <c r="Q93" s="123"/>
      <c r="R93" s="123"/>
      <c r="S93" s="123"/>
      <c r="T93" s="123"/>
    </row>
    <row r="94" spans="1:20" ht="33" customHeight="1" x14ac:dyDescent="0.35">
      <c r="A94" s="43" t="s">
        <v>207</v>
      </c>
      <c r="B94" s="40" t="s">
        <v>279</v>
      </c>
      <c r="C94" s="126" t="s">
        <v>39</v>
      </c>
      <c r="D94" s="127" t="s">
        <v>439</v>
      </c>
      <c r="E94" s="89"/>
      <c r="F94" s="185"/>
      <c r="G94" s="103">
        <f>IF(C94="No Aplica",0,2)</f>
        <v>2</v>
      </c>
      <c r="H94" s="107">
        <f>IF(C94="Sí",2,0)</f>
        <v>0</v>
      </c>
      <c r="I94" s="103">
        <f>H94</f>
        <v>0</v>
      </c>
      <c r="J94" s="103">
        <f>IF($H$94=TRUE,$G$94,0)</f>
        <v>0</v>
      </c>
      <c r="K94" s="103">
        <f>IF($H$94=TRUE,$G$94,0)</f>
        <v>0</v>
      </c>
      <c r="L94" s="103">
        <f>IF($H$94=TRUE,$G$94,0)</f>
        <v>0</v>
      </c>
      <c r="M94" s="123">
        <v>1</v>
      </c>
      <c r="N94" s="123">
        <v>0</v>
      </c>
      <c r="O94" s="123">
        <v>0</v>
      </c>
      <c r="P94" s="123">
        <v>0</v>
      </c>
      <c r="Q94" s="123">
        <f t="shared" si="28"/>
        <v>0</v>
      </c>
      <c r="R94" s="123">
        <f t="shared" si="24"/>
        <v>0</v>
      </c>
      <c r="S94" s="123">
        <f t="shared" si="25"/>
        <v>0</v>
      </c>
      <c r="T94" s="123">
        <f t="shared" si="26"/>
        <v>0</v>
      </c>
    </row>
    <row r="95" spans="1:20" ht="30.75" customHeight="1" x14ac:dyDescent="0.35">
      <c r="A95" s="43" t="s">
        <v>208</v>
      </c>
      <c r="B95" s="36" t="s">
        <v>217</v>
      </c>
      <c r="C95" s="126" t="s">
        <v>459</v>
      </c>
      <c r="D95" s="127" t="s">
        <v>439</v>
      </c>
      <c r="E95" s="89"/>
      <c r="F95" s="185"/>
      <c r="G95" s="103">
        <f>IF(C95="No Aplica",0,1)</f>
        <v>0</v>
      </c>
      <c r="H95" s="107">
        <f t="shared" si="40"/>
        <v>0</v>
      </c>
      <c r="I95" s="103">
        <f t="shared" ref="I95:I104" si="51">H95</f>
        <v>0</v>
      </c>
      <c r="J95" s="103">
        <f>IF($H$95=TRUE,$G$95,0)</f>
        <v>0</v>
      </c>
      <c r="K95" s="103">
        <f>IF($H$95=TRUE,$G$95,0)</f>
        <v>0</v>
      </c>
      <c r="L95" s="103">
        <f>IF($H$95=TRUE,$G$95,0)</f>
        <v>0</v>
      </c>
      <c r="M95" s="123">
        <v>1</v>
      </c>
      <c r="N95" s="123">
        <v>0</v>
      </c>
      <c r="O95" s="123">
        <v>0</v>
      </c>
      <c r="P95" s="123">
        <v>0</v>
      </c>
      <c r="Q95" s="123">
        <f t="shared" si="28"/>
        <v>1</v>
      </c>
      <c r="R95" s="123">
        <f t="shared" si="24"/>
        <v>0</v>
      </c>
      <c r="S95" s="123">
        <f t="shared" si="25"/>
        <v>0</v>
      </c>
      <c r="T95" s="123">
        <f t="shared" si="26"/>
        <v>0</v>
      </c>
    </row>
    <row r="96" spans="1:20" ht="29.4" customHeight="1" x14ac:dyDescent="0.35">
      <c r="A96" s="43" t="s">
        <v>209</v>
      </c>
      <c r="B96" s="36" t="s">
        <v>218</v>
      </c>
      <c r="C96" s="126" t="s">
        <v>459</v>
      </c>
      <c r="D96" s="127" t="s">
        <v>439</v>
      </c>
      <c r="E96" s="89"/>
      <c r="F96" s="185"/>
      <c r="G96" s="103">
        <f>IF(C96="No Aplica",0,4)</f>
        <v>0</v>
      </c>
      <c r="H96" s="107">
        <f>IF(C96="Sí",4,0)</f>
        <v>0</v>
      </c>
      <c r="I96" s="103">
        <f t="shared" si="51"/>
        <v>0</v>
      </c>
      <c r="J96" s="103">
        <f>IF($H$96=TRUE,$G$96,0)</f>
        <v>0</v>
      </c>
      <c r="K96" s="103">
        <f>IF($H$96=TRUE,$G$96,0)</f>
        <v>0</v>
      </c>
      <c r="L96" s="103">
        <f>IF($H$96=TRUE,$G$96,0)</f>
        <v>0</v>
      </c>
      <c r="M96" s="123">
        <v>1</v>
      </c>
      <c r="N96" s="123">
        <v>0</v>
      </c>
      <c r="O96" s="123">
        <v>0</v>
      </c>
      <c r="P96" s="123">
        <v>0</v>
      </c>
      <c r="Q96" s="123">
        <f t="shared" si="28"/>
        <v>1</v>
      </c>
      <c r="R96" s="123">
        <f t="shared" si="24"/>
        <v>0</v>
      </c>
      <c r="S96" s="123">
        <f t="shared" si="25"/>
        <v>0</v>
      </c>
      <c r="T96" s="123">
        <f t="shared" si="26"/>
        <v>0</v>
      </c>
    </row>
    <row r="97" spans="1:20" ht="33" customHeight="1" x14ac:dyDescent="0.35">
      <c r="A97" s="43" t="s">
        <v>210</v>
      </c>
      <c r="B97" s="36" t="s">
        <v>280</v>
      </c>
      <c r="C97" s="126" t="s">
        <v>459</v>
      </c>
      <c r="D97" s="127" t="s">
        <v>439</v>
      </c>
      <c r="E97" s="89"/>
      <c r="F97" s="185"/>
      <c r="G97" s="103">
        <f t="shared" ref="G97:G98" si="52">IF(C97="No Aplica",0,4)</f>
        <v>0</v>
      </c>
      <c r="H97" s="107">
        <f>IF(C97="Sí",4,0)</f>
        <v>0</v>
      </c>
      <c r="I97" s="103">
        <f t="shared" si="51"/>
        <v>0</v>
      </c>
      <c r="J97" s="103">
        <f>IF($H$97=TRUE,$G$97,0)</f>
        <v>0</v>
      </c>
      <c r="K97" s="103">
        <f>IF($H$97=TRUE,$G$97,0)</f>
        <v>0</v>
      </c>
      <c r="L97" s="103">
        <f>IF($H$97=TRUE,$G$97,0)</f>
        <v>0</v>
      </c>
      <c r="M97" s="123">
        <v>1</v>
      </c>
      <c r="N97" s="123">
        <v>0</v>
      </c>
      <c r="O97" s="123">
        <v>0</v>
      </c>
      <c r="P97" s="123">
        <v>0</v>
      </c>
      <c r="Q97" s="123">
        <f t="shared" si="28"/>
        <v>1</v>
      </c>
      <c r="R97" s="123">
        <f t="shared" si="24"/>
        <v>0</v>
      </c>
      <c r="S97" s="123">
        <f t="shared" si="25"/>
        <v>0</v>
      </c>
      <c r="T97" s="123">
        <f t="shared" si="26"/>
        <v>0</v>
      </c>
    </row>
    <row r="98" spans="1:20" ht="34.5" customHeight="1" x14ac:dyDescent="0.35">
      <c r="A98" s="43" t="s">
        <v>211</v>
      </c>
      <c r="B98" s="36" t="s">
        <v>219</v>
      </c>
      <c r="C98" s="126" t="s">
        <v>459</v>
      </c>
      <c r="D98" s="127" t="s">
        <v>439</v>
      </c>
      <c r="E98" s="89"/>
      <c r="F98" s="185"/>
      <c r="G98" s="103">
        <f t="shared" si="52"/>
        <v>0</v>
      </c>
      <c r="H98" s="107">
        <f>IF(C98="Sí",4,0)</f>
        <v>0</v>
      </c>
      <c r="I98" s="103">
        <f t="shared" si="51"/>
        <v>0</v>
      </c>
      <c r="J98" s="103">
        <f>IF($H$98=TRUE,$G$98,0)</f>
        <v>0</v>
      </c>
      <c r="K98" s="103">
        <f>IF($H$98=TRUE,$G$98,0)</f>
        <v>0</v>
      </c>
      <c r="L98" s="103">
        <f>IF($H$98=TRUE,$G$98,0)</f>
        <v>0</v>
      </c>
      <c r="M98" s="123">
        <v>1</v>
      </c>
      <c r="N98" s="123">
        <v>0</v>
      </c>
      <c r="O98" s="123">
        <v>0</v>
      </c>
      <c r="P98" s="123">
        <v>0</v>
      </c>
      <c r="Q98" s="123">
        <f t="shared" si="28"/>
        <v>1</v>
      </c>
      <c r="R98" s="123">
        <f t="shared" si="24"/>
        <v>0</v>
      </c>
      <c r="S98" s="123">
        <f t="shared" si="25"/>
        <v>0</v>
      </c>
      <c r="T98" s="123">
        <f t="shared" si="26"/>
        <v>0</v>
      </c>
    </row>
    <row r="99" spans="1:20" ht="33.75" customHeight="1" x14ac:dyDescent="0.35">
      <c r="A99" s="43" t="s">
        <v>212</v>
      </c>
      <c r="B99" s="36" t="s">
        <v>220</v>
      </c>
      <c r="C99" s="126" t="s">
        <v>38</v>
      </c>
      <c r="D99" s="127" t="s">
        <v>439</v>
      </c>
      <c r="E99" s="89"/>
      <c r="F99" s="185"/>
      <c r="G99" s="103">
        <f>IF(C99="No Aplica",0,1)</f>
        <v>1</v>
      </c>
      <c r="H99" s="107">
        <f t="shared" si="40"/>
        <v>1</v>
      </c>
      <c r="I99" s="103">
        <f t="shared" si="51"/>
        <v>1</v>
      </c>
      <c r="J99" s="103">
        <f>IF($H$99=TRUE,$G$99,0)</f>
        <v>0</v>
      </c>
      <c r="K99" s="103">
        <f>IF($H$99=TRUE,$G$99,0)</f>
        <v>0</v>
      </c>
      <c r="L99" s="103">
        <f>IF($H$99=TRUE,$G$99,0)</f>
        <v>0</v>
      </c>
      <c r="M99" s="123">
        <v>1</v>
      </c>
      <c r="N99" s="123">
        <v>0</v>
      </c>
      <c r="O99" s="123">
        <v>0</v>
      </c>
      <c r="P99" s="123">
        <v>0</v>
      </c>
      <c r="Q99" s="123">
        <f t="shared" si="28"/>
        <v>1</v>
      </c>
      <c r="R99" s="123">
        <f t="shared" si="24"/>
        <v>0</v>
      </c>
      <c r="S99" s="123">
        <f t="shared" si="25"/>
        <v>0</v>
      </c>
      <c r="T99" s="123">
        <f t="shared" si="26"/>
        <v>0</v>
      </c>
    </row>
    <row r="100" spans="1:20" ht="30.5" customHeight="1" x14ac:dyDescent="0.35">
      <c r="A100" s="43" t="s">
        <v>213</v>
      </c>
      <c r="B100" s="36" t="s">
        <v>221</v>
      </c>
      <c r="C100" s="126" t="s">
        <v>459</v>
      </c>
      <c r="D100" s="127" t="s">
        <v>439</v>
      </c>
      <c r="E100" s="89"/>
      <c r="F100" s="185"/>
      <c r="G100" s="103">
        <f t="shared" ref="G100:G131" si="53">IF(C100="No Aplica",0,1)</f>
        <v>0</v>
      </c>
      <c r="H100" s="107">
        <f t="shared" si="40"/>
        <v>0</v>
      </c>
      <c r="I100" s="103">
        <f t="shared" si="51"/>
        <v>0</v>
      </c>
      <c r="J100" s="103">
        <f>IF($H$100=TRUE,$G$100,0)</f>
        <v>0</v>
      </c>
      <c r="K100" s="103">
        <f>IF($H$100=TRUE,$G$100,0)</f>
        <v>0</v>
      </c>
      <c r="L100" s="103">
        <f>IF($H$100=TRUE,$G$100,0)</f>
        <v>0</v>
      </c>
      <c r="M100" s="123">
        <v>1</v>
      </c>
      <c r="N100" s="123">
        <v>0</v>
      </c>
      <c r="O100" s="123">
        <v>0</v>
      </c>
      <c r="P100" s="123">
        <v>0</v>
      </c>
      <c r="Q100" s="123">
        <f t="shared" si="28"/>
        <v>1</v>
      </c>
      <c r="R100" s="123">
        <f t="shared" si="24"/>
        <v>0</v>
      </c>
      <c r="S100" s="123">
        <f t="shared" si="25"/>
        <v>0</v>
      </c>
      <c r="T100" s="123">
        <f t="shared" si="26"/>
        <v>0</v>
      </c>
    </row>
    <row r="101" spans="1:20" ht="35.25" customHeight="1" x14ac:dyDescent="0.35">
      <c r="A101" s="43" t="s">
        <v>214</v>
      </c>
      <c r="B101" s="36" t="s">
        <v>281</v>
      </c>
      <c r="C101" s="126" t="s">
        <v>459</v>
      </c>
      <c r="D101" s="127" t="s">
        <v>439</v>
      </c>
      <c r="E101" s="89"/>
      <c r="F101" s="185"/>
      <c r="G101" s="103">
        <f t="shared" si="53"/>
        <v>0</v>
      </c>
      <c r="H101" s="107">
        <f t="shared" si="40"/>
        <v>0</v>
      </c>
      <c r="I101" s="103">
        <f t="shared" si="51"/>
        <v>0</v>
      </c>
      <c r="J101" s="103">
        <f>IF($H$101=TRUE,$G$101,0)</f>
        <v>0</v>
      </c>
      <c r="K101" s="103">
        <f>IF($H$101=TRUE,$G$101,0)</f>
        <v>0</v>
      </c>
      <c r="L101" s="103">
        <f>IF($H$101=TRUE,$G$101,0)</f>
        <v>0</v>
      </c>
      <c r="M101" s="123">
        <v>1</v>
      </c>
      <c r="N101" s="123">
        <v>1</v>
      </c>
      <c r="O101" s="123">
        <v>1</v>
      </c>
      <c r="P101" s="123">
        <v>0</v>
      </c>
      <c r="Q101" s="123">
        <f t="shared" si="28"/>
        <v>1</v>
      </c>
      <c r="R101" s="123">
        <f t="shared" si="24"/>
        <v>1</v>
      </c>
      <c r="S101" s="123">
        <f t="shared" si="25"/>
        <v>1</v>
      </c>
      <c r="T101" s="123">
        <f t="shared" si="26"/>
        <v>0</v>
      </c>
    </row>
    <row r="102" spans="1:20" ht="24.5" customHeight="1" x14ac:dyDescent="0.35">
      <c r="A102" s="43" t="s">
        <v>215</v>
      </c>
      <c r="B102" s="36" t="s">
        <v>282</v>
      </c>
      <c r="C102" s="126" t="s">
        <v>459</v>
      </c>
      <c r="D102" s="127" t="s">
        <v>439</v>
      </c>
      <c r="E102" s="89"/>
      <c r="F102" s="185"/>
      <c r="G102" s="103">
        <f t="shared" si="53"/>
        <v>0</v>
      </c>
      <c r="H102" s="107">
        <f t="shared" si="40"/>
        <v>0</v>
      </c>
      <c r="I102" s="103">
        <f t="shared" si="51"/>
        <v>0</v>
      </c>
      <c r="J102" s="103">
        <f>IF($H$102=TRUE,$G$102,0)</f>
        <v>0</v>
      </c>
      <c r="K102" s="103">
        <f>IF($H$102=TRUE,$G$102,0)</f>
        <v>0</v>
      </c>
      <c r="L102" s="103">
        <f>IF($H$102=TRUE,$G$102,0)</f>
        <v>0</v>
      </c>
      <c r="M102" s="123">
        <v>1</v>
      </c>
      <c r="N102" s="123">
        <v>1</v>
      </c>
      <c r="O102" s="123">
        <v>1</v>
      </c>
      <c r="P102" s="123">
        <v>0</v>
      </c>
      <c r="Q102" s="123">
        <f t="shared" si="28"/>
        <v>1</v>
      </c>
      <c r="R102" s="123">
        <f t="shared" si="24"/>
        <v>1</v>
      </c>
      <c r="S102" s="123">
        <f t="shared" si="25"/>
        <v>1</v>
      </c>
      <c r="T102" s="123">
        <f t="shared" si="26"/>
        <v>0</v>
      </c>
    </row>
    <row r="103" spans="1:20" ht="29" x14ac:dyDescent="0.35">
      <c r="A103" s="43" t="s">
        <v>216</v>
      </c>
      <c r="B103" s="36" t="s">
        <v>284</v>
      </c>
      <c r="C103" s="126" t="s">
        <v>459</v>
      </c>
      <c r="D103" s="127" t="s">
        <v>439</v>
      </c>
      <c r="E103" s="89"/>
      <c r="F103" s="185"/>
      <c r="G103" s="103">
        <f t="shared" si="53"/>
        <v>0</v>
      </c>
      <c r="H103" s="107">
        <f t="shared" si="40"/>
        <v>0</v>
      </c>
      <c r="I103" s="103">
        <f t="shared" si="51"/>
        <v>0</v>
      </c>
      <c r="J103" s="103">
        <f t="shared" ref="J103:L103" si="54">IF($H$103=TRUE,$G$103,0)</f>
        <v>0</v>
      </c>
      <c r="K103" s="103">
        <f t="shared" si="54"/>
        <v>0</v>
      </c>
      <c r="L103" s="103">
        <f t="shared" si="54"/>
        <v>0</v>
      </c>
      <c r="M103" s="123">
        <v>1</v>
      </c>
      <c r="N103" s="123">
        <v>0</v>
      </c>
      <c r="O103" s="123">
        <v>0</v>
      </c>
      <c r="P103" s="123">
        <v>0</v>
      </c>
      <c r="Q103" s="123">
        <f t="shared" si="28"/>
        <v>1</v>
      </c>
      <c r="R103" s="123">
        <f t="shared" si="24"/>
        <v>0</v>
      </c>
      <c r="S103" s="123">
        <f t="shared" si="25"/>
        <v>0</v>
      </c>
      <c r="T103" s="123">
        <f t="shared" si="26"/>
        <v>0</v>
      </c>
    </row>
    <row r="104" spans="1:20" ht="27.5" customHeight="1" x14ac:dyDescent="0.35">
      <c r="A104" s="43" t="s">
        <v>283</v>
      </c>
      <c r="B104" s="36" t="s">
        <v>285</v>
      </c>
      <c r="C104" s="126" t="s">
        <v>459</v>
      </c>
      <c r="D104" s="127" t="s">
        <v>439</v>
      </c>
      <c r="E104" s="89"/>
      <c r="F104" s="185"/>
      <c r="G104" s="103">
        <f t="shared" si="53"/>
        <v>0</v>
      </c>
      <c r="H104" s="107">
        <f t="shared" si="40"/>
        <v>0</v>
      </c>
      <c r="I104" s="103">
        <f t="shared" si="51"/>
        <v>0</v>
      </c>
      <c r="J104" s="103">
        <f t="shared" ref="J104:L104" si="55">IF($H$104=TRUE,$G$104,0)</f>
        <v>0</v>
      </c>
      <c r="K104" s="103">
        <f t="shared" si="55"/>
        <v>0</v>
      </c>
      <c r="L104" s="103">
        <f t="shared" si="55"/>
        <v>0</v>
      </c>
      <c r="M104" s="123">
        <v>1</v>
      </c>
      <c r="N104" s="123">
        <v>0</v>
      </c>
      <c r="O104" s="123">
        <v>0</v>
      </c>
      <c r="P104" s="123">
        <v>0</v>
      </c>
      <c r="Q104" s="123">
        <f t="shared" si="28"/>
        <v>1</v>
      </c>
      <c r="R104" s="123">
        <f t="shared" si="24"/>
        <v>0</v>
      </c>
      <c r="S104" s="123">
        <f t="shared" si="25"/>
        <v>0</v>
      </c>
      <c r="T104" s="123">
        <f t="shared" si="26"/>
        <v>0</v>
      </c>
    </row>
    <row r="105" spans="1:20" ht="15.75" customHeight="1" x14ac:dyDescent="0.35">
      <c r="A105" s="84" t="s">
        <v>286</v>
      </c>
      <c r="B105" s="133" t="s">
        <v>287</v>
      </c>
      <c r="C105" s="82"/>
      <c r="D105" s="91"/>
      <c r="E105" s="77"/>
      <c r="F105" s="88"/>
      <c r="H105" s="107"/>
      <c r="I105" s="103"/>
      <c r="J105" s="103"/>
      <c r="K105" s="103"/>
      <c r="L105" s="103"/>
      <c r="M105" s="121"/>
      <c r="N105" s="121"/>
      <c r="O105" s="121"/>
      <c r="P105" s="121"/>
      <c r="Q105" s="123"/>
      <c r="R105" s="123"/>
      <c r="S105" s="123"/>
      <c r="T105" s="123"/>
    </row>
    <row r="106" spans="1:20" ht="21" customHeight="1" x14ac:dyDescent="0.35">
      <c r="A106" s="43" t="s">
        <v>288</v>
      </c>
      <c r="B106" s="40" t="s">
        <v>298</v>
      </c>
      <c r="C106" s="126" t="s">
        <v>459</v>
      </c>
      <c r="D106" s="127" t="s">
        <v>439</v>
      </c>
      <c r="E106" s="89"/>
      <c r="F106" s="90"/>
      <c r="G106" s="103">
        <f t="shared" si="53"/>
        <v>0</v>
      </c>
      <c r="H106" s="107">
        <f t="shared" si="40"/>
        <v>0</v>
      </c>
      <c r="I106" s="103">
        <f>H106</f>
        <v>0</v>
      </c>
      <c r="J106" s="103">
        <f t="shared" ref="J106:L106" si="56">IF($H$106=TRUE,$G$106,0)</f>
        <v>0</v>
      </c>
      <c r="K106" s="103">
        <f t="shared" si="56"/>
        <v>0</v>
      </c>
      <c r="L106" s="103">
        <f t="shared" si="56"/>
        <v>0</v>
      </c>
      <c r="M106" s="123">
        <v>1</v>
      </c>
      <c r="N106" s="123">
        <v>1</v>
      </c>
      <c r="O106" s="123">
        <v>1</v>
      </c>
      <c r="P106" s="123">
        <v>0</v>
      </c>
      <c r="Q106" s="123">
        <f t="shared" si="28"/>
        <v>1</v>
      </c>
      <c r="R106" s="123">
        <f t="shared" si="24"/>
        <v>1</v>
      </c>
      <c r="S106" s="123">
        <f t="shared" si="25"/>
        <v>1</v>
      </c>
      <c r="T106" s="123">
        <f t="shared" si="26"/>
        <v>0</v>
      </c>
    </row>
    <row r="107" spans="1:20" ht="30.75" customHeight="1" x14ac:dyDescent="0.35">
      <c r="A107" s="43" t="s">
        <v>289</v>
      </c>
      <c r="B107" s="36" t="s">
        <v>299</v>
      </c>
      <c r="C107" s="126" t="s">
        <v>459</v>
      </c>
      <c r="D107" s="127" t="s">
        <v>439</v>
      </c>
      <c r="E107" s="89"/>
      <c r="F107" s="90"/>
      <c r="G107" s="103">
        <f t="shared" si="53"/>
        <v>0</v>
      </c>
      <c r="H107" s="107">
        <f t="shared" si="40"/>
        <v>0</v>
      </c>
      <c r="I107" s="103">
        <f t="shared" ref="I107:I115" si="57">H107</f>
        <v>0</v>
      </c>
      <c r="J107" s="103">
        <f t="shared" ref="J107:L107" si="58">IF($H$107=TRUE,$G$107,0)</f>
        <v>0</v>
      </c>
      <c r="K107" s="103">
        <f t="shared" si="58"/>
        <v>0</v>
      </c>
      <c r="L107" s="103">
        <f t="shared" si="58"/>
        <v>0</v>
      </c>
      <c r="M107" s="123">
        <v>1</v>
      </c>
      <c r="N107" s="123">
        <v>1</v>
      </c>
      <c r="O107" s="123">
        <v>1</v>
      </c>
      <c r="P107" s="123">
        <v>0</v>
      </c>
      <c r="Q107" s="123">
        <f t="shared" si="28"/>
        <v>1</v>
      </c>
      <c r="R107" s="123">
        <f t="shared" si="24"/>
        <v>1</v>
      </c>
      <c r="S107" s="123">
        <f t="shared" si="25"/>
        <v>1</v>
      </c>
      <c r="T107" s="123">
        <f t="shared" si="26"/>
        <v>0</v>
      </c>
    </row>
    <row r="108" spans="1:20" ht="24.75" customHeight="1" x14ac:dyDescent="0.35">
      <c r="A108" s="43" t="s">
        <v>290</v>
      </c>
      <c r="B108" s="36" t="s">
        <v>300</v>
      </c>
      <c r="C108" s="126" t="s">
        <v>459</v>
      </c>
      <c r="D108" s="127" t="s">
        <v>439</v>
      </c>
      <c r="E108" s="89"/>
      <c r="F108" s="90"/>
      <c r="G108" s="103">
        <f t="shared" si="53"/>
        <v>0</v>
      </c>
      <c r="H108" s="107">
        <f t="shared" si="40"/>
        <v>0</v>
      </c>
      <c r="I108" s="103">
        <f t="shared" si="57"/>
        <v>0</v>
      </c>
      <c r="J108" s="103">
        <f t="shared" ref="J108:L108" si="59">IF($H$108=TRUE,$G$108,0)</f>
        <v>0</v>
      </c>
      <c r="K108" s="103">
        <f t="shared" si="59"/>
        <v>0</v>
      </c>
      <c r="L108" s="103">
        <f t="shared" si="59"/>
        <v>0</v>
      </c>
      <c r="M108" s="123">
        <v>1</v>
      </c>
      <c r="N108" s="123">
        <v>1</v>
      </c>
      <c r="O108" s="123">
        <v>1</v>
      </c>
      <c r="P108" s="123">
        <v>0</v>
      </c>
      <c r="Q108" s="123">
        <f t="shared" si="28"/>
        <v>1</v>
      </c>
      <c r="R108" s="123">
        <f t="shared" si="24"/>
        <v>1</v>
      </c>
      <c r="S108" s="123">
        <f t="shared" si="25"/>
        <v>1</v>
      </c>
      <c r="T108" s="123">
        <f t="shared" si="26"/>
        <v>0</v>
      </c>
    </row>
    <row r="109" spans="1:20" ht="26.75" customHeight="1" x14ac:dyDescent="0.35">
      <c r="A109" s="43" t="s">
        <v>291</v>
      </c>
      <c r="B109" s="36" t="s">
        <v>301</v>
      </c>
      <c r="C109" s="126" t="s">
        <v>459</v>
      </c>
      <c r="D109" s="127" t="s">
        <v>439</v>
      </c>
      <c r="E109" s="89"/>
      <c r="F109" s="90"/>
      <c r="G109" s="103">
        <f t="shared" si="53"/>
        <v>0</v>
      </c>
      <c r="H109" s="107">
        <f t="shared" si="40"/>
        <v>0</v>
      </c>
      <c r="I109" s="103">
        <f t="shared" si="57"/>
        <v>0</v>
      </c>
      <c r="J109" s="103">
        <f t="shared" ref="J109:L109" si="60">IF($H$109=TRUE,$G$109,0)</f>
        <v>0</v>
      </c>
      <c r="K109" s="103">
        <f t="shared" si="60"/>
        <v>0</v>
      </c>
      <c r="L109" s="103">
        <f t="shared" si="60"/>
        <v>0</v>
      </c>
      <c r="M109" s="123">
        <v>1</v>
      </c>
      <c r="N109" s="123">
        <v>1</v>
      </c>
      <c r="O109" s="123">
        <v>1</v>
      </c>
      <c r="P109" s="123">
        <v>0</v>
      </c>
      <c r="Q109" s="123">
        <f t="shared" si="28"/>
        <v>1</v>
      </c>
      <c r="R109" s="123">
        <f t="shared" si="24"/>
        <v>1</v>
      </c>
      <c r="S109" s="123">
        <f t="shared" si="25"/>
        <v>1</v>
      </c>
      <c r="T109" s="123">
        <f t="shared" si="26"/>
        <v>0</v>
      </c>
    </row>
    <row r="110" spans="1:20" ht="28.25" customHeight="1" x14ac:dyDescent="0.35">
      <c r="A110" s="43" t="s">
        <v>292</v>
      </c>
      <c r="B110" s="36" t="s">
        <v>302</v>
      </c>
      <c r="C110" s="126" t="s">
        <v>459</v>
      </c>
      <c r="D110" s="127" t="s">
        <v>439</v>
      </c>
      <c r="E110" s="89"/>
      <c r="F110" s="90"/>
      <c r="G110" s="103">
        <f t="shared" si="53"/>
        <v>0</v>
      </c>
      <c r="H110" s="107">
        <f t="shared" si="40"/>
        <v>0</v>
      </c>
      <c r="I110" s="103">
        <f t="shared" si="57"/>
        <v>0</v>
      </c>
      <c r="J110" s="103">
        <f t="shared" ref="J110:L110" si="61">IF($H$110=TRUE,$G$110,0)</f>
        <v>0</v>
      </c>
      <c r="K110" s="103">
        <f t="shared" si="61"/>
        <v>0</v>
      </c>
      <c r="L110" s="103">
        <f t="shared" si="61"/>
        <v>0</v>
      </c>
      <c r="M110" s="123">
        <v>1</v>
      </c>
      <c r="N110" s="123">
        <v>1</v>
      </c>
      <c r="O110" s="123">
        <v>1</v>
      </c>
      <c r="P110" s="123">
        <v>0</v>
      </c>
      <c r="Q110" s="123">
        <f t="shared" si="28"/>
        <v>1</v>
      </c>
      <c r="R110" s="123">
        <f t="shared" si="24"/>
        <v>1</v>
      </c>
      <c r="S110" s="123">
        <f t="shared" si="25"/>
        <v>1</v>
      </c>
      <c r="T110" s="123">
        <f t="shared" si="26"/>
        <v>0</v>
      </c>
    </row>
    <row r="111" spans="1:20" ht="27" customHeight="1" x14ac:dyDescent="0.35">
      <c r="A111" s="43" t="s">
        <v>293</v>
      </c>
      <c r="B111" s="36" t="s">
        <v>303</v>
      </c>
      <c r="C111" s="126" t="s">
        <v>459</v>
      </c>
      <c r="D111" s="127" t="s">
        <v>439</v>
      </c>
      <c r="E111" s="89"/>
      <c r="F111" s="90"/>
      <c r="G111" s="103">
        <f t="shared" si="53"/>
        <v>0</v>
      </c>
      <c r="H111" s="107">
        <f t="shared" si="40"/>
        <v>0</v>
      </c>
      <c r="I111" s="103">
        <f t="shared" si="57"/>
        <v>0</v>
      </c>
      <c r="J111" s="103">
        <f t="shared" ref="J111:L111" si="62">IF($H$111=TRUE,$G$111,0)</f>
        <v>0</v>
      </c>
      <c r="K111" s="103">
        <f t="shared" si="62"/>
        <v>0</v>
      </c>
      <c r="L111" s="103">
        <f t="shared" si="62"/>
        <v>0</v>
      </c>
      <c r="M111" s="123">
        <v>1</v>
      </c>
      <c r="N111" s="123">
        <v>1</v>
      </c>
      <c r="O111" s="123">
        <v>1</v>
      </c>
      <c r="P111" s="123">
        <v>0</v>
      </c>
      <c r="Q111" s="123">
        <f t="shared" si="28"/>
        <v>1</v>
      </c>
      <c r="R111" s="123">
        <f t="shared" si="24"/>
        <v>1</v>
      </c>
      <c r="S111" s="123">
        <f t="shared" si="25"/>
        <v>1</v>
      </c>
      <c r="T111" s="123">
        <f t="shared" si="26"/>
        <v>0</v>
      </c>
    </row>
    <row r="112" spans="1:20" ht="29.25" customHeight="1" x14ac:dyDescent="0.35">
      <c r="A112" s="43" t="s">
        <v>294</v>
      </c>
      <c r="B112" s="36" t="s">
        <v>304</v>
      </c>
      <c r="C112" s="126" t="s">
        <v>459</v>
      </c>
      <c r="D112" s="127" t="s">
        <v>439</v>
      </c>
      <c r="E112" s="89"/>
      <c r="F112" s="90"/>
      <c r="G112" s="103">
        <f t="shared" si="53"/>
        <v>0</v>
      </c>
      <c r="H112" s="107">
        <f t="shared" si="40"/>
        <v>0</v>
      </c>
      <c r="I112" s="103">
        <f t="shared" si="57"/>
        <v>0</v>
      </c>
      <c r="J112" s="103">
        <f t="shared" ref="J112:L112" si="63">IF($H$112=TRUE,$G$112,0)</f>
        <v>0</v>
      </c>
      <c r="K112" s="103">
        <f t="shared" si="63"/>
        <v>0</v>
      </c>
      <c r="L112" s="103">
        <f t="shared" si="63"/>
        <v>0</v>
      </c>
      <c r="M112" s="123">
        <v>1</v>
      </c>
      <c r="N112" s="123">
        <v>1</v>
      </c>
      <c r="O112" s="123">
        <v>1</v>
      </c>
      <c r="P112" s="123">
        <v>0</v>
      </c>
      <c r="Q112" s="123">
        <f t="shared" si="28"/>
        <v>1</v>
      </c>
      <c r="R112" s="123">
        <f t="shared" si="24"/>
        <v>1</v>
      </c>
      <c r="S112" s="123">
        <f t="shared" si="25"/>
        <v>1</v>
      </c>
      <c r="T112" s="123">
        <f t="shared" si="26"/>
        <v>0</v>
      </c>
    </row>
    <row r="113" spans="1:20" ht="34.75" customHeight="1" x14ac:dyDescent="0.35">
      <c r="A113" s="43" t="s">
        <v>295</v>
      </c>
      <c r="B113" s="36" t="s">
        <v>457</v>
      </c>
      <c r="C113" s="126" t="s">
        <v>459</v>
      </c>
      <c r="D113" s="127" t="s">
        <v>439</v>
      </c>
      <c r="E113" s="89"/>
      <c r="F113" s="90"/>
      <c r="G113" s="103">
        <f t="shared" si="53"/>
        <v>0</v>
      </c>
      <c r="H113" s="107">
        <f t="shared" si="40"/>
        <v>0</v>
      </c>
      <c r="I113" s="103">
        <f t="shared" si="57"/>
        <v>0</v>
      </c>
      <c r="J113" s="103">
        <f t="shared" ref="J113:L113" si="64">IF($H$113=TRUE,$G$113,0)</f>
        <v>0</v>
      </c>
      <c r="K113" s="103">
        <f t="shared" si="64"/>
        <v>0</v>
      </c>
      <c r="L113" s="103">
        <f t="shared" si="64"/>
        <v>0</v>
      </c>
      <c r="M113" s="123">
        <v>1</v>
      </c>
      <c r="N113" s="123">
        <v>1</v>
      </c>
      <c r="O113" s="123">
        <v>1</v>
      </c>
      <c r="P113" s="123">
        <v>0</v>
      </c>
      <c r="Q113" s="123">
        <f t="shared" si="28"/>
        <v>1</v>
      </c>
      <c r="R113" s="123">
        <f t="shared" si="24"/>
        <v>1</v>
      </c>
      <c r="S113" s="123">
        <f t="shared" si="25"/>
        <v>1</v>
      </c>
      <c r="T113" s="123">
        <f t="shared" si="26"/>
        <v>0</v>
      </c>
    </row>
    <row r="114" spans="1:20" ht="27.5" customHeight="1" x14ac:dyDescent="0.35">
      <c r="A114" s="43" t="s">
        <v>296</v>
      </c>
      <c r="B114" s="36" t="s">
        <v>305</v>
      </c>
      <c r="C114" s="126" t="s">
        <v>459</v>
      </c>
      <c r="D114" s="127" t="s">
        <v>439</v>
      </c>
      <c r="E114" s="89"/>
      <c r="F114" s="90"/>
      <c r="G114" s="103">
        <f t="shared" si="53"/>
        <v>0</v>
      </c>
      <c r="H114" s="107">
        <f t="shared" si="40"/>
        <v>0</v>
      </c>
      <c r="I114" s="103">
        <f t="shared" si="57"/>
        <v>0</v>
      </c>
      <c r="J114" s="103">
        <f t="shared" ref="J114:L114" si="65">IF($H$114=TRUE,$G$114,0)</f>
        <v>0</v>
      </c>
      <c r="K114" s="103">
        <f t="shared" si="65"/>
        <v>0</v>
      </c>
      <c r="L114" s="103">
        <f t="shared" si="65"/>
        <v>0</v>
      </c>
      <c r="M114" s="123">
        <v>1</v>
      </c>
      <c r="N114" s="123">
        <v>1</v>
      </c>
      <c r="O114" s="123">
        <v>1</v>
      </c>
      <c r="P114" s="123">
        <v>0</v>
      </c>
      <c r="Q114" s="123">
        <f t="shared" si="28"/>
        <v>1</v>
      </c>
      <c r="R114" s="123">
        <f t="shared" si="24"/>
        <v>1</v>
      </c>
      <c r="S114" s="123">
        <f t="shared" si="25"/>
        <v>1</v>
      </c>
      <c r="T114" s="123">
        <f t="shared" si="26"/>
        <v>0</v>
      </c>
    </row>
    <row r="115" spans="1:20" ht="31.25" customHeight="1" thickBot="1" x14ac:dyDescent="0.4">
      <c r="A115" s="43" t="s">
        <v>297</v>
      </c>
      <c r="B115" s="37" t="s">
        <v>306</v>
      </c>
      <c r="C115" s="126" t="s">
        <v>459</v>
      </c>
      <c r="D115" s="127" t="s">
        <v>439</v>
      </c>
      <c r="E115" s="89"/>
      <c r="F115" s="90"/>
      <c r="G115" s="103">
        <f t="shared" si="53"/>
        <v>0</v>
      </c>
      <c r="H115" s="107">
        <f t="shared" si="40"/>
        <v>0</v>
      </c>
      <c r="I115" s="103">
        <f t="shared" si="57"/>
        <v>0</v>
      </c>
      <c r="J115" s="103">
        <f t="shared" ref="J115:L115" si="66">IF($H$115=TRUE,$G$115,0)</f>
        <v>0</v>
      </c>
      <c r="K115" s="103">
        <f t="shared" si="66"/>
        <v>0</v>
      </c>
      <c r="L115" s="103">
        <f t="shared" si="66"/>
        <v>0</v>
      </c>
      <c r="M115" s="123">
        <v>1</v>
      </c>
      <c r="N115" s="123">
        <v>1</v>
      </c>
      <c r="O115" s="123">
        <v>1</v>
      </c>
      <c r="P115" s="123">
        <v>0</v>
      </c>
      <c r="Q115" s="123">
        <f t="shared" si="28"/>
        <v>1</v>
      </c>
      <c r="R115" s="123">
        <f t="shared" si="24"/>
        <v>1</v>
      </c>
      <c r="S115" s="123">
        <f t="shared" si="25"/>
        <v>1</v>
      </c>
      <c r="T115" s="123">
        <f t="shared" si="26"/>
        <v>0</v>
      </c>
    </row>
    <row r="116" spans="1:20" ht="15.75" customHeight="1" x14ac:dyDescent="0.35">
      <c r="A116" s="84" t="s">
        <v>307</v>
      </c>
      <c r="B116" s="85" t="s">
        <v>308</v>
      </c>
      <c r="C116" s="82"/>
      <c r="D116" s="91"/>
      <c r="E116" s="77"/>
      <c r="F116" s="88"/>
      <c r="H116" s="107"/>
      <c r="I116" s="103"/>
      <c r="J116" s="103"/>
      <c r="K116" s="103"/>
      <c r="L116" s="103"/>
      <c r="M116" s="121"/>
      <c r="N116" s="121"/>
      <c r="O116" s="121"/>
      <c r="P116" s="121"/>
      <c r="Q116" s="123"/>
      <c r="R116" s="123"/>
      <c r="S116" s="123"/>
      <c r="T116" s="123"/>
    </row>
    <row r="117" spans="1:20" ht="35.4" customHeight="1" x14ac:dyDescent="0.35">
      <c r="A117" s="43" t="s">
        <v>309</v>
      </c>
      <c r="B117" s="40" t="s">
        <v>315</v>
      </c>
      <c r="C117" s="126" t="s">
        <v>39</v>
      </c>
      <c r="D117" s="127" t="s">
        <v>439</v>
      </c>
      <c r="E117" s="89"/>
      <c r="F117" s="90"/>
      <c r="G117" s="103">
        <f t="shared" si="53"/>
        <v>1</v>
      </c>
      <c r="H117" s="107">
        <f t="shared" si="40"/>
        <v>0</v>
      </c>
      <c r="I117" s="103">
        <f>H117</f>
        <v>0</v>
      </c>
      <c r="J117" s="103">
        <f t="shared" ref="J117:L118" si="67">IF($H$118=TRUE,$G$118,0)</f>
        <v>0</v>
      </c>
      <c r="K117" s="103">
        <f t="shared" si="67"/>
        <v>0</v>
      </c>
      <c r="L117" s="103">
        <f t="shared" si="67"/>
        <v>0</v>
      </c>
      <c r="M117" s="123">
        <v>1</v>
      </c>
      <c r="N117" s="123">
        <v>1</v>
      </c>
      <c r="O117" s="123">
        <v>1</v>
      </c>
      <c r="P117" s="123">
        <v>0</v>
      </c>
      <c r="Q117" s="123">
        <f t="shared" si="28"/>
        <v>0</v>
      </c>
      <c r="R117" s="123">
        <f t="shared" si="24"/>
        <v>0</v>
      </c>
      <c r="S117" s="123">
        <f t="shared" si="25"/>
        <v>0</v>
      </c>
      <c r="T117" s="123">
        <f t="shared" si="26"/>
        <v>0</v>
      </c>
    </row>
    <row r="118" spans="1:20" ht="30.75" customHeight="1" x14ac:dyDescent="0.35">
      <c r="A118" s="43" t="s">
        <v>310</v>
      </c>
      <c r="B118" s="36" t="s">
        <v>316</v>
      </c>
      <c r="C118" s="126" t="s">
        <v>39</v>
      </c>
      <c r="D118" s="127" t="s">
        <v>439</v>
      </c>
      <c r="E118" s="89"/>
      <c r="F118" s="90"/>
      <c r="G118" s="103">
        <f t="shared" si="53"/>
        <v>1</v>
      </c>
      <c r="H118" s="107">
        <f t="shared" si="40"/>
        <v>0</v>
      </c>
      <c r="I118" s="103">
        <f t="shared" ref="I118:I122" si="68">H118</f>
        <v>0</v>
      </c>
      <c r="J118" s="103">
        <f t="shared" si="67"/>
        <v>0</v>
      </c>
      <c r="K118" s="103">
        <f t="shared" si="67"/>
        <v>0</v>
      </c>
      <c r="L118" s="103">
        <f t="shared" si="67"/>
        <v>0</v>
      </c>
      <c r="M118" s="123">
        <v>1</v>
      </c>
      <c r="N118" s="123">
        <v>1</v>
      </c>
      <c r="O118" s="123">
        <v>1</v>
      </c>
      <c r="P118" s="123">
        <v>0</v>
      </c>
      <c r="Q118" s="123">
        <f t="shared" si="28"/>
        <v>0</v>
      </c>
      <c r="R118" s="123">
        <f t="shared" si="24"/>
        <v>0</v>
      </c>
      <c r="S118" s="123">
        <f t="shared" si="25"/>
        <v>0</v>
      </c>
      <c r="T118" s="123">
        <f t="shared" si="26"/>
        <v>0</v>
      </c>
    </row>
    <row r="119" spans="1:20" ht="29" x14ac:dyDescent="0.35">
      <c r="A119" s="43" t="s">
        <v>311</v>
      </c>
      <c r="B119" s="36" t="s">
        <v>317</v>
      </c>
      <c r="C119" s="126" t="s">
        <v>39</v>
      </c>
      <c r="D119" s="127" t="s">
        <v>439</v>
      </c>
      <c r="E119" s="89"/>
      <c r="F119" s="90"/>
      <c r="G119" s="103">
        <f t="shared" si="53"/>
        <v>1</v>
      </c>
      <c r="H119" s="107">
        <f t="shared" si="40"/>
        <v>0</v>
      </c>
      <c r="I119" s="103">
        <f t="shared" si="68"/>
        <v>0</v>
      </c>
      <c r="J119" s="103">
        <f t="shared" ref="J119:L119" si="69">IF($H$119=TRUE,$G$119,0)</f>
        <v>0</v>
      </c>
      <c r="K119" s="103">
        <f t="shared" si="69"/>
        <v>0</v>
      </c>
      <c r="L119" s="103">
        <f t="shared" si="69"/>
        <v>0</v>
      </c>
      <c r="M119" s="123">
        <v>1</v>
      </c>
      <c r="N119" s="123">
        <v>1</v>
      </c>
      <c r="O119" s="123">
        <v>1</v>
      </c>
      <c r="P119" s="123">
        <v>1</v>
      </c>
      <c r="Q119" s="123">
        <f t="shared" si="28"/>
        <v>0</v>
      </c>
      <c r="R119" s="123">
        <f t="shared" si="24"/>
        <v>0</v>
      </c>
      <c r="S119" s="123">
        <f t="shared" si="25"/>
        <v>0</v>
      </c>
      <c r="T119" s="123">
        <f t="shared" si="26"/>
        <v>0</v>
      </c>
    </row>
    <row r="120" spans="1:20" ht="33" customHeight="1" x14ac:dyDescent="0.35">
      <c r="A120" s="43" t="s">
        <v>312</v>
      </c>
      <c r="B120" s="36" t="s">
        <v>318</v>
      </c>
      <c r="C120" s="126" t="s">
        <v>39</v>
      </c>
      <c r="D120" s="127" t="s">
        <v>439</v>
      </c>
      <c r="E120" s="89"/>
      <c r="F120" s="90"/>
      <c r="G120" s="103">
        <f t="shared" si="53"/>
        <v>1</v>
      </c>
      <c r="H120" s="107">
        <f t="shared" si="40"/>
        <v>0</v>
      </c>
      <c r="I120" s="103">
        <f t="shared" si="68"/>
        <v>0</v>
      </c>
      <c r="J120" s="103">
        <f t="shared" ref="J120:L120" si="70">IF($H$120=TRUE,$G$120,0)</f>
        <v>0</v>
      </c>
      <c r="K120" s="103">
        <f t="shared" si="70"/>
        <v>0</v>
      </c>
      <c r="L120" s="103">
        <f t="shared" si="70"/>
        <v>0</v>
      </c>
      <c r="M120" s="123">
        <v>1</v>
      </c>
      <c r="N120" s="123">
        <v>1</v>
      </c>
      <c r="O120" s="123">
        <v>1</v>
      </c>
      <c r="P120" s="123">
        <v>1</v>
      </c>
      <c r="Q120" s="123">
        <f t="shared" si="28"/>
        <v>0</v>
      </c>
      <c r="R120" s="123">
        <f t="shared" si="24"/>
        <v>0</v>
      </c>
      <c r="S120" s="123">
        <f t="shared" si="25"/>
        <v>0</v>
      </c>
      <c r="T120" s="123">
        <f t="shared" si="26"/>
        <v>0</v>
      </c>
    </row>
    <row r="121" spans="1:20" ht="34.5" customHeight="1" x14ac:dyDescent="0.35">
      <c r="A121" s="43" t="s">
        <v>313</v>
      </c>
      <c r="B121" s="36" t="s">
        <v>462</v>
      </c>
      <c r="C121" s="126" t="s">
        <v>39</v>
      </c>
      <c r="D121" s="127" t="s">
        <v>439</v>
      </c>
      <c r="E121" s="89"/>
      <c r="F121" s="90"/>
      <c r="G121" s="103">
        <f t="shared" si="53"/>
        <v>1</v>
      </c>
      <c r="H121" s="107">
        <f t="shared" si="40"/>
        <v>0</v>
      </c>
      <c r="I121" s="103">
        <f t="shared" si="68"/>
        <v>0</v>
      </c>
      <c r="J121" s="103">
        <f t="shared" ref="J121:L121" si="71">IF($H$121=TRUE,$G$121,0)</f>
        <v>0</v>
      </c>
      <c r="K121" s="103">
        <f t="shared" si="71"/>
        <v>0</v>
      </c>
      <c r="L121" s="103">
        <f t="shared" si="71"/>
        <v>0</v>
      </c>
      <c r="M121" s="123">
        <v>1</v>
      </c>
      <c r="N121" s="123">
        <v>1</v>
      </c>
      <c r="O121" s="123">
        <v>1</v>
      </c>
      <c r="P121" s="123">
        <v>1</v>
      </c>
      <c r="Q121" s="123">
        <f t="shared" si="28"/>
        <v>0</v>
      </c>
      <c r="R121" s="123">
        <f t="shared" si="24"/>
        <v>0</v>
      </c>
      <c r="S121" s="123">
        <f t="shared" si="25"/>
        <v>0</v>
      </c>
      <c r="T121" s="123">
        <f t="shared" si="26"/>
        <v>0</v>
      </c>
    </row>
    <row r="122" spans="1:20" ht="33.75" customHeight="1" x14ac:dyDescent="0.35">
      <c r="A122" s="43" t="s">
        <v>314</v>
      </c>
      <c r="B122" s="36" t="s">
        <v>319</v>
      </c>
      <c r="C122" s="126" t="s">
        <v>39</v>
      </c>
      <c r="D122" s="127" t="s">
        <v>439</v>
      </c>
      <c r="E122" s="89"/>
      <c r="F122" s="90"/>
      <c r="G122" s="103">
        <f t="shared" si="53"/>
        <v>1</v>
      </c>
      <c r="H122" s="107">
        <f t="shared" si="40"/>
        <v>0</v>
      </c>
      <c r="I122" s="103">
        <f t="shared" si="68"/>
        <v>0</v>
      </c>
      <c r="J122" s="103">
        <f t="shared" ref="J122:L122" si="72">IF($H$122=TRUE,$G$122,0)</f>
        <v>0</v>
      </c>
      <c r="K122" s="103">
        <f t="shared" si="72"/>
        <v>0</v>
      </c>
      <c r="L122" s="103">
        <f t="shared" si="72"/>
        <v>0</v>
      </c>
      <c r="M122" s="123">
        <v>1</v>
      </c>
      <c r="N122" s="123">
        <v>1</v>
      </c>
      <c r="O122" s="123">
        <v>1</v>
      </c>
      <c r="P122" s="123">
        <v>1</v>
      </c>
      <c r="Q122" s="123">
        <f t="shared" si="28"/>
        <v>0</v>
      </c>
      <c r="R122" s="123">
        <f t="shared" si="24"/>
        <v>0</v>
      </c>
      <c r="S122" s="123">
        <f t="shared" si="25"/>
        <v>0</v>
      </c>
      <c r="T122" s="123">
        <f t="shared" si="26"/>
        <v>0</v>
      </c>
    </row>
    <row r="123" spans="1:20" ht="15.75" customHeight="1" x14ac:dyDescent="0.35">
      <c r="A123" s="84" t="s">
        <v>320</v>
      </c>
      <c r="B123" s="85" t="s">
        <v>321</v>
      </c>
      <c r="C123" s="82"/>
      <c r="D123" s="83"/>
      <c r="E123" s="77"/>
      <c r="F123" s="88"/>
      <c r="H123" s="107"/>
      <c r="I123" s="103"/>
      <c r="J123" s="103"/>
      <c r="K123" s="103"/>
      <c r="L123" s="103"/>
      <c r="M123" s="121"/>
      <c r="N123" s="121"/>
      <c r="O123" s="121"/>
      <c r="P123" s="121"/>
      <c r="Q123" s="123"/>
      <c r="R123" s="123"/>
      <c r="S123" s="123"/>
      <c r="T123" s="123"/>
    </row>
    <row r="124" spans="1:20" ht="21" customHeight="1" x14ac:dyDescent="0.35">
      <c r="A124" s="43" t="s">
        <v>322</v>
      </c>
      <c r="B124" s="40" t="s">
        <v>330</v>
      </c>
      <c r="C124" s="126" t="s">
        <v>39</v>
      </c>
      <c r="D124" s="127" t="s">
        <v>439</v>
      </c>
      <c r="E124" s="89"/>
      <c r="F124" s="90"/>
      <c r="G124" s="103">
        <f t="shared" si="53"/>
        <v>1</v>
      </c>
      <c r="H124" s="107">
        <f t="shared" si="40"/>
        <v>0</v>
      </c>
      <c r="I124" s="103">
        <f>H124</f>
        <v>0</v>
      </c>
      <c r="J124" s="103">
        <f t="shared" ref="J124:L124" si="73">IF($H$124=TRUE,$G$124,0)</f>
        <v>0</v>
      </c>
      <c r="K124" s="103">
        <f t="shared" si="73"/>
        <v>0</v>
      </c>
      <c r="L124" s="103">
        <f t="shared" si="73"/>
        <v>0</v>
      </c>
      <c r="M124" s="123">
        <v>1</v>
      </c>
      <c r="N124" s="123">
        <v>1</v>
      </c>
      <c r="O124" s="123">
        <v>1</v>
      </c>
      <c r="P124" s="123">
        <v>1</v>
      </c>
      <c r="Q124" s="123">
        <f t="shared" si="28"/>
        <v>0</v>
      </c>
      <c r="R124" s="123">
        <f t="shared" si="24"/>
        <v>0</v>
      </c>
      <c r="S124" s="123">
        <f t="shared" si="25"/>
        <v>0</v>
      </c>
      <c r="T124" s="123">
        <f t="shared" si="26"/>
        <v>0</v>
      </c>
    </row>
    <row r="125" spans="1:20" ht="30.75" customHeight="1" x14ac:dyDescent="0.35">
      <c r="A125" s="43" t="s">
        <v>323</v>
      </c>
      <c r="B125" s="36" t="s">
        <v>331</v>
      </c>
      <c r="C125" s="126" t="s">
        <v>39</v>
      </c>
      <c r="D125" s="127" t="s">
        <v>439</v>
      </c>
      <c r="E125" s="89"/>
      <c r="F125" s="90"/>
      <c r="G125" s="103">
        <f t="shared" si="53"/>
        <v>1</v>
      </c>
      <c r="H125" s="107">
        <f t="shared" si="40"/>
        <v>0</v>
      </c>
      <c r="I125" s="103">
        <f t="shared" ref="I125:I131" si="74">H125</f>
        <v>0</v>
      </c>
      <c r="J125" s="103">
        <f t="shared" ref="J125:L125" si="75">IF($H$125=TRUE,$G$125,0)</f>
        <v>0</v>
      </c>
      <c r="K125" s="103">
        <f t="shared" si="75"/>
        <v>0</v>
      </c>
      <c r="L125" s="103">
        <f t="shared" si="75"/>
        <v>0</v>
      </c>
      <c r="M125" s="123">
        <v>1</v>
      </c>
      <c r="N125" s="123">
        <v>1</v>
      </c>
      <c r="O125" s="123">
        <v>1</v>
      </c>
      <c r="P125" s="123">
        <v>1</v>
      </c>
      <c r="Q125" s="123">
        <f t="shared" si="28"/>
        <v>0</v>
      </c>
      <c r="R125" s="123">
        <f t="shared" si="24"/>
        <v>0</v>
      </c>
      <c r="S125" s="123">
        <f t="shared" si="25"/>
        <v>0</v>
      </c>
      <c r="T125" s="123">
        <f t="shared" si="26"/>
        <v>0</v>
      </c>
    </row>
    <row r="126" spans="1:20" ht="33.5" customHeight="1" x14ac:dyDescent="0.35">
      <c r="A126" s="43" t="s">
        <v>324</v>
      </c>
      <c r="B126" s="36" t="s">
        <v>332</v>
      </c>
      <c r="C126" s="126" t="s">
        <v>39</v>
      </c>
      <c r="D126" s="127" t="s">
        <v>439</v>
      </c>
      <c r="E126" s="89"/>
      <c r="F126" s="90"/>
      <c r="G126" s="103">
        <f t="shared" si="53"/>
        <v>1</v>
      </c>
      <c r="H126" s="107">
        <f t="shared" si="40"/>
        <v>0</v>
      </c>
      <c r="I126" s="103">
        <f t="shared" si="74"/>
        <v>0</v>
      </c>
      <c r="J126" s="103">
        <f t="shared" ref="J126:L126" si="76">IF($H$126=TRUE,$G$126,0)</f>
        <v>0</v>
      </c>
      <c r="K126" s="103">
        <f t="shared" si="76"/>
        <v>0</v>
      </c>
      <c r="L126" s="103">
        <f t="shared" si="76"/>
        <v>0</v>
      </c>
      <c r="M126" s="123">
        <v>1</v>
      </c>
      <c r="N126" s="123">
        <v>0</v>
      </c>
      <c r="O126" s="123">
        <v>1</v>
      </c>
      <c r="P126" s="123">
        <v>1</v>
      </c>
      <c r="Q126" s="123">
        <f t="shared" si="28"/>
        <v>0</v>
      </c>
      <c r="R126" s="123">
        <f t="shared" si="24"/>
        <v>0</v>
      </c>
      <c r="S126" s="123">
        <f t="shared" si="25"/>
        <v>0</v>
      </c>
      <c r="T126" s="123">
        <f t="shared" si="26"/>
        <v>0</v>
      </c>
    </row>
    <row r="127" spans="1:20" x14ac:dyDescent="0.35">
      <c r="A127" s="43" t="s">
        <v>325</v>
      </c>
      <c r="B127" s="36" t="s">
        <v>333</v>
      </c>
      <c r="C127" s="126" t="s">
        <v>39</v>
      </c>
      <c r="D127" s="127" t="s">
        <v>439</v>
      </c>
      <c r="E127" s="89"/>
      <c r="F127" s="90"/>
      <c r="G127" s="103">
        <f t="shared" si="53"/>
        <v>1</v>
      </c>
      <c r="H127" s="107">
        <f t="shared" si="40"/>
        <v>0</v>
      </c>
      <c r="I127" s="103">
        <f t="shared" si="74"/>
        <v>0</v>
      </c>
      <c r="J127" s="103">
        <f t="shared" ref="J127:L127" si="77">IF($H$127=TRUE,$G$127,0)</f>
        <v>0</v>
      </c>
      <c r="K127" s="103">
        <f t="shared" si="77"/>
        <v>0</v>
      </c>
      <c r="L127" s="103">
        <f t="shared" si="77"/>
        <v>0</v>
      </c>
      <c r="M127" s="123">
        <v>1</v>
      </c>
      <c r="N127" s="123">
        <v>1</v>
      </c>
      <c r="O127" s="123">
        <v>1</v>
      </c>
      <c r="P127" s="123">
        <v>1</v>
      </c>
      <c r="Q127" s="123">
        <f t="shared" si="28"/>
        <v>0</v>
      </c>
      <c r="R127" s="123">
        <f t="shared" si="24"/>
        <v>0</v>
      </c>
      <c r="S127" s="123">
        <f t="shared" si="25"/>
        <v>0</v>
      </c>
      <c r="T127" s="123">
        <f t="shared" si="26"/>
        <v>0</v>
      </c>
    </row>
    <row r="128" spans="1:20" ht="34.5" customHeight="1" x14ac:dyDescent="0.35">
      <c r="A128" s="43" t="s">
        <v>326</v>
      </c>
      <c r="B128" s="36" t="s">
        <v>334</v>
      </c>
      <c r="C128" s="126" t="s">
        <v>39</v>
      </c>
      <c r="D128" s="127" t="s">
        <v>439</v>
      </c>
      <c r="E128" s="89"/>
      <c r="F128" s="90"/>
      <c r="G128" s="103">
        <f t="shared" si="53"/>
        <v>1</v>
      </c>
      <c r="H128" s="107">
        <f t="shared" si="40"/>
        <v>0</v>
      </c>
      <c r="I128" s="103">
        <f t="shared" si="74"/>
        <v>0</v>
      </c>
      <c r="J128" s="103">
        <f t="shared" ref="J128:L128" si="78">IF($H$128=TRUE,$G$128,0)</f>
        <v>0</v>
      </c>
      <c r="K128" s="103">
        <f t="shared" si="78"/>
        <v>0</v>
      </c>
      <c r="L128" s="103">
        <f t="shared" si="78"/>
        <v>0</v>
      </c>
      <c r="M128" s="123">
        <v>1</v>
      </c>
      <c r="N128" s="123">
        <v>1</v>
      </c>
      <c r="O128" s="123">
        <v>1</v>
      </c>
      <c r="P128" s="123">
        <v>1</v>
      </c>
      <c r="Q128" s="123">
        <f t="shared" ref="Q128:Q131" si="79">IF(OR($H128&gt;0,$G128=0),M128,0)</f>
        <v>0</v>
      </c>
      <c r="R128" s="123">
        <f t="shared" ref="R128:R131" si="80">IF(OR($H128&gt;0,$G128=0),N128,0)</f>
        <v>0</v>
      </c>
      <c r="S128" s="123">
        <f t="shared" ref="S128:S131" si="81">IF(OR($H128&gt;0,$G128=0),O128,0)</f>
        <v>0</v>
      </c>
      <c r="T128" s="123">
        <f t="shared" ref="T128:T131" si="82">IF(OR($H128&gt;0,$G128=0),P128,0)</f>
        <v>0</v>
      </c>
    </row>
    <row r="129" spans="1:30" ht="33.75" customHeight="1" x14ac:dyDescent="0.35">
      <c r="A129" s="43" t="s">
        <v>327</v>
      </c>
      <c r="B129" s="36" t="s">
        <v>335</v>
      </c>
      <c r="C129" s="126" t="s">
        <v>39</v>
      </c>
      <c r="D129" s="127" t="s">
        <v>439</v>
      </c>
      <c r="E129" s="89"/>
      <c r="F129" s="90"/>
      <c r="G129" s="103">
        <f t="shared" si="53"/>
        <v>1</v>
      </c>
      <c r="H129" s="107">
        <f t="shared" si="40"/>
        <v>0</v>
      </c>
      <c r="I129" s="103">
        <f t="shared" si="74"/>
        <v>0</v>
      </c>
      <c r="J129" s="103">
        <f t="shared" ref="J129:L129" si="83">IF($H$129=TRUE,$G$129,0)</f>
        <v>0</v>
      </c>
      <c r="K129" s="103">
        <f t="shared" si="83"/>
        <v>0</v>
      </c>
      <c r="L129" s="103">
        <f t="shared" si="83"/>
        <v>0</v>
      </c>
      <c r="M129" s="123">
        <v>1</v>
      </c>
      <c r="N129" s="123">
        <v>1</v>
      </c>
      <c r="O129" s="123">
        <v>1</v>
      </c>
      <c r="P129" s="123">
        <v>1</v>
      </c>
      <c r="Q129" s="123">
        <f t="shared" si="79"/>
        <v>0</v>
      </c>
      <c r="R129" s="123">
        <f t="shared" si="80"/>
        <v>0</v>
      </c>
      <c r="S129" s="123">
        <f t="shared" si="81"/>
        <v>0</v>
      </c>
      <c r="T129" s="123">
        <f t="shared" si="82"/>
        <v>0</v>
      </c>
    </row>
    <row r="130" spans="1:30" ht="27.75" customHeight="1" x14ac:dyDescent="0.35">
      <c r="A130" s="43" t="s">
        <v>328</v>
      </c>
      <c r="B130" s="36" t="s">
        <v>336</v>
      </c>
      <c r="C130" s="126" t="s">
        <v>39</v>
      </c>
      <c r="D130" s="127" t="s">
        <v>439</v>
      </c>
      <c r="E130" s="89"/>
      <c r="F130" s="90"/>
      <c r="G130" s="103">
        <f t="shared" si="53"/>
        <v>1</v>
      </c>
      <c r="H130" s="107">
        <f t="shared" si="40"/>
        <v>0</v>
      </c>
      <c r="I130" s="103">
        <f t="shared" si="74"/>
        <v>0</v>
      </c>
      <c r="J130" s="103">
        <f t="shared" ref="J130:L130" si="84">IF($H$130=TRUE,$G$130,0)</f>
        <v>0</v>
      </c>
      <c r="K130" s="103">
        <f t="shared" si="84"/>
        <v>0</v>
      </c>
      <c r="L130" s="103">
        <f t="shared" si="84"/>
        <v>0</v>
      </c>
      <c r="M130" s="123">
        <v>1</v>
      </c>
      <c r="N130" s="123">
        <v>1</v>
      </c>
      <c r="O130" s="123">
        <v>1</v>
      </c>
      <c r="P130" s="123">
        <v>1</v>
      </c>
      <c r="Q130" s="123">
        <f t="shared" si="79"/>
        <v>0</v>
      </c>
      <c r="R130" s="123">
        <f t="shared" si="80"/>
        <v>0</v>
      </c>
      <c r="S130" s="123">
        <f t="shared" si="81"/>
        <v>0</v>
      </c>
      <c r="T130" s="123">
        <f t="shared" si="82"/>
        <v>0</v>
      </c>
    </row>
    <row r="131" spans="1:30" ht="26.75" customHeight="1" x14ac:dyDescent="0.35">
      <c r="A131" s="43" t="s">
        <v>329</v>
      </c>
      <c r="B131" s="36" t="s">
        <v>337</v>
      </c>
      <c r="C131" s="126" t="s">
        <v>39</v>
      </c>
      <c r="D131" s="127" t="s">
        <v>439</v>
      </c>
      <c r="E131" s="89"/>
      <c r="F131" s="90"/>
      <c r="G131" s="103">
        <f t="shared" si="53"/>
        <v>1</v>
      </c>
      <c r="H131" s="107">
        <f t="shared" si="40"/>
        <v>0</v>
      </c>
      <c r="I131" s="103">
        <f t="shared" si="74"/>
        <v>0</v>
      </c>
      <c r="J131" s="103">
        <f t="shared" ref="J131:L131" si="85">IF($H$131=TRUE,$G$131,0)</f>
        <v>0</v>
      </c>
      <c r="K131" s="103">
        <f t="shared" si="85"/>
        <v>0</v>
      </c>
      <c r="L131" s="103">
        <f t="shared" si="85"/>
        <v>0</v>
      </c>
      <c r="M131" s="123">
        <v>1</v>
      </c>
      <c r="N131" s="123">
        <v>1</v>
      </c>
      <c r="O131" s="123">
        <v>1</v>
      </c>
      <c r="P131" s="123">
        <v>1</v>
      </c>
      <c r="Q131" s="123">
        <f t="shared" si="79"/>
        <v>0</v>
      </c>
      <c r="R131" s="123">
        <f t="shared" si="80"/>
        <v>0</v>
      </c>
      <c r="S131" s="123">
        <f t="shared" si="81"/>
        <v>0</v>
      </c>
      <c r="T131" s="123">
        <f t="shared" si="82"/>
        <v>0</v>
      </c>
    </row>
    <row r="132" spans="1:30" ht="60.75" customHeight="1" x14ac:dyDescent="0.35">
      <c r="A132" s="183" t="s">
        <v>464</v>
      </c>
      <c r="B132" s="184"/>
      <c r="C132" s="184"/>
      <c r="D132" s="184"/>
      <c r="E132" s="184"/>
      <c r="F132" s="184"/>
      <c r="G132" s="108">
        <f>(SUM(G46:G131)+G16)-G65-G66</f>
        <v>126</v>
      </c>
      <c r="H132" s="109"/>
      <c r="I132" s="108">
        <f>(SUM(I46:I131))+I16</f>
        <v>68</v>
      </c>
      <c r="J132" s="108">
        <f>(SUM(J46:J131))+I16</f>
        <v>27</v>
      </c>
      <c r="K132" s="108">
        <f>(SUM(K46:K131))+I16</f>
        <v>27</v>
      </c>
      <c r="L132" s="108">
        <f>(SUM(L46:L131))+I16</f>
        <v>27</v>
      </c>
      <c r="M132" s="124">
        <f>SUM(M46:M131)</f>
        <v>103</v>
      </c>
      <c r="N132" s="124">
        <f t="shared" ref="N132:T132" si="86">SUM(N46:N131)</f>
        <v>49</v>
      </c>
      <c r="O132" s="124">
        <f t="shared" si="86"/>
        <v>55</v>
      </c>
      <c r="P132" s="124">
        <f t="shared" si="86"/>
        <v>19</v>
      </c>
      <c r="Q132" s="124">
        <f t="shared" si="86"/>
        <v>56</v>
      </c>
      <c r="R132" s="124">
        <f t="shared" si="86"/>
        <v>35</v>
      </c>
      <c r="S132" s="124">
        <f t="shared" si="86"/>
        <v>40</v>
      </c>
      <c r="T132" s="124">
        <f t="shared" si="86"/>
        <v>7</v>
      </c>
    </row>
    <row r="133" spans="1:30" hidden="1" x14ac:dyDescent="0.35">
      <c r="G133" s="110">
        <f>G132/G132</f>
        <v>1</v>
      </c>
      <c r="H133" s="110"/>
      <c r="I133" s="110">
        <f>I132/$G$132</f>
        <v>0.53968253968253965</v>
      </c>
      <c r="J133" s="110">
        <f t="shared" ref="J133:L133" si="87">J132/$G$132</f>
        <v>0.21428571428571427</v>
      </c>
      <c r="K133" s="110">
        <f t="shared" si="87"/>
        <v>0.21428571428571427</v>
      </c>
      <c r="L133" s="110">
        <f t="shared" si="87"/>
        <v>0.21428571428571427</v>
      </c>
      <c r="M133" s="104" t="s">
        <v>4</v>
      </c>
      <c r="X133"/>
      <c r="Y133"/>
      <c r="Z133" s="99"/>
      <c r="AA133" s="99"/>
      <c r="AB133" s="99"/>
      <c r="AC133" s="99"/>
      <c r="AD133" s="99"/>
    </row>
    <row r="134" spans="1:30" ht="27.75" hidden="1" customHeight="1" x14ac:dyDescent="0.35">
      <c r="B134" s="100" t="s">
        <v>62</v>
      </c>
      <c r="C134" s="101">
        <f>IF(AND(I134=0,G134=0),1,I134/G134)</f>
        <v>1</v>
      </c>
      <c r="G134" s="103">
        <f>SUM(G46:G58)</f>
        <v>24</v>
      </c>
      <c r="H134" s="111" t="s">
        <v>346</v>
      </c>
      <c r="I134" s="103">
        <f>SUM(I46:I58)</f>
        <v>24</v>
      </c>
      <c r="J134" s="103">
        <f>SUM(J46:J58)</f>
        <v>12</v>
      </c>
      <c r="K134" s="103">
        <f>SUM(K46:K58)</f>
        <v>12</v>
      </c>
      <c r="L134" s="103">
        <f>SUM(L46:L58)</f>
        <v>12</v>
      </c>
      <c r="M134" s="104" t="s">
        <v>49</v>
      </c>
      <c r="X134"/>
      <c r="Y134"/>
      <c r="Z134" s="99"/>
      <c r="AA134" s="99"/>
      <c r="AB134" s="99"/>
      <c r="AC134" s="99"/>
      <c r="AD134" s="99"/>
    </row>
    <row r="135" spans="1:30" ht="27.75" hidden="1" customHeight="1" x14ac:dyDescent="0.35">
      <c r="B135" s="100" t="s">
        <v>61</v>
      </c>
      <c r="C135" s="101">
        <f>IF(AND(I135=0,G135=0),1,I135/G135)</f>
        <v>0.25</v>
      </c>
      <c r="G135" s="103">
        <f>SUM(G60:G64)</f>
        <v>40</v>
      </c>
      <c r="H135" s="111" t="s">
        <v>56</v>
      </c>
      <c r="I135" s="103">
        <f>SUM(I60:I64)</f>
        <v>10</v>
      </c>
      <c r="J135" s="103">
        <f>J64</f>
        <v>0</v>
      </c>
      <c r="K135" s="103">
        <f>K64</f>
        <v>0</v>
      </c>
      <c r="L135" s="103">
        <f>L64</f>
        <v>0</v>
      </c>
      <c r="M135" s="104" t="s">
        <v>49</v>
      </c>
      <c r="X135"/>
      <c r="Y135"/>
      <c r="Z135" s="99"/>
      <c r="AA135" s="99"/>
      <c r="AB135" s="99"/>
      <c r="AC135" s="99"/>
      <c r="AD135" s="99"/>
    </row>
    <row r="136" spans="1:30" ht="27.75" hidden="1" customHeight="1" x14ac:dyDescent="0.35">
      <c r="B136" s="100" t="s">
        <v>60</v>
      </c>
      <c r="C136" s="101">
        <f t="shared" ref="C136:C140" si="88">IF(AND(I136=0,G136=0),1,I136/G136)</f>
        <v>0.73333333333333328</v>
      </c>
      <c r="G136" s="103">
        <f>SUM(G69:G81)+G16</f>
        <v>45</v>
      </c>
      <c r="H136" s="111" t="s">
        <v>57</v>
      </c>
      <c r="I136" s="103">
        <f>SUM(I69:I81)</f>
        <v>33</v>
      </c>
      <c r="J136" s="103">
        <f>SUM(J69:J81)</f>
        <v>15</v>
      </c>
      <c r="K136" s="103">
        <f>SUM(K69:K81)</f>
        <v>15</v>
      </c>
      <c r="L136" s="103">
        <f>SUM(L69:L81)+L16</f>
        <v>15</v>
      </c>
      <c r="M136" s="104" t="s">
        <v>49</v>
      </c>
      <c r="X136"/>
      <c r="Y136"/>
      <c r="Z136" s="99"/>
      <c r="AA136" s="99"/>
      <c r="AB136" s="99"/>
      <c r="AC136" s="99"/>
      <c r="AD136" s="99"/>
    </row>
    <row r="137" spans="1:30" ht="27.75" hidden="1" customHeight="1" x14ac:dyDescent="0.35">
      <c r="B137" s="100" t="s">
        <v>59</v>
      </c>
      <c r="C137" s="101">
        <f t="shared" si="88"/>
        <v>0.33333333333333331</v>
      </c>
      <c r="G137" s="103">
        <f>SUM(G83:G104)</f>
        <v>3</v>
      </c>
      <c r="H137" s="111" t="s">
        <v>58</v>
      </c>
      <c r="I137" s="103">
        <f>SUM(I83:I104)</f>
        <v>1</v>
      </c>
      <c r="J137" s="103">
        <f>SUM(J83:J104)</f>
        <v>0</v>
      </c>
      <c r="K137" s="103">
        <f>SUM(K83:K104)</f>
        <v>0</v>
      </c>
      <c r="L137" s="103">
        <f>L83+L85+L86+L90+L94+L95+L96+L97+L98+L99+L100+L101+L102+L104</f>
        <v>0</v>
      </c>
      <c r="M137" s="104" t="s">
        <v>49</v>
      </c>
      <c r="X137"/>
      <c r="Y137"/>
      <c r="Z137" s="99"/>
      <c r="AA137" s="99"/>
      <c r="AB137" s="99"/>
      <c r="AC137" s="99"/>
      <c r="AD137" s="99"/>
    </row>
    <row r="138" spans="1:30" ht="27.75" hidden="1" customHeight="1" x14ac:dyDescent="0.35">
      <c r="B138" s="100" t="s">
        <v>342</v>
      </c>
      <c r="C138" s="101">
        <f t="shared" si="88"/>
        <v>1</v>
      </c>
      <c r="G138" s="103">
        <f>SUM(G106:G115)</f>
        <v>0</v>
      </c>
      <c r="H138" s="111" t="s">
        <v>340</v>
      </c>
      <c r="I138" s="103">
        <f t="shared" ref="I138:K138" si="89">SUM(I106:I115)</f>
        <v>0</v>
      </c>
      <c r="J138" s="103">
        <f t="shared" si="89"/>
        <v>0</v>
      </c>
      <c r="K138" s="103">
        <f t="shared" si="89"/>
        <v>0</v>
      </c>
      <c r="L138" s="103">
        <f>L84+L86+L87+L91+L93+L95+L96+L97+L98+L99+L100+L101+L102+L103+L105</f>
        <v>0</v>
      </c>
      <c r="M138" s="104" t="s">
        <v>49</v>
      </c>
      <c r="X138"/>
      <c r="Y138"/>
      <c r="Z138" s="99"/>
      <c r="AA138" s="99"/>
      <c r="AB138" s="99"/>
      <c r="AC138" s="99"/>
      <c r="AD138" s="99"/>
    </row>
    <row r="139" spans="1:30" ht="27.75" hidden="1" customHeight="1" x14ac:dyDescent="0.35">
      <c r="B139" s="100" t="s">
        <v>341</v>
      </c>
      <c r="C139" s="101">
        <f t="shared" si="88"/>
        <v>0</v>
      </c>
      <c r="G139" s="103">
        <f>SUM(G117:G122)</f>
        <v>6</v>
      </c>
      <c r="H139" s="111" t="s">
        <v>343</v>
      </c>
      <c r="I139" s="103">
        <f t="shared" ref="I139:K139" si="90">SUM(I117:I122)</f>
        <v>0</v>
      </c>
      <c r="J139" s="103">
        <f t="shared" si="90"/>
        <v>0</v>
      </c>
      <c r="K139" s="103">
        <f t="shared" si="90"/>
        <v>0</v>
      </c>
      <c r="L139" s="103">
        <f>L85+L87+L88+L92+L94+L96+L97+L98+L99+L100+L101+L102+L103+L104+L106</f>
        <v>0</v>
      </c>
      <c r="M139" s="104" t="s">
        <v>49</v>
      </c>
      <c r="X139"/>
      <c r="Y139"/>
      <c r="Z139" s="99"/>
      <c r="AA139" s="99"/>
      <c r="AB139" s="99"/>
      <c r="AC139" s="99"/>
      <c r="AD139" s="99"/>
    </row>
    <row r="140" spans="1:30" ht="27.75" hidden="1" customHeight="1" x14ac:dyDescent="0.35">
      <c r="B140" s="100" t="s">
        <v>344</v>
      </c>
      <c r="C140" s="101">
        <f t="shared" si="88"/>
        <v>0</v>
      </c>
      <c r="G140" s="103">
        <f>SUM(G124:G131)</f>
        <v>8</v>
      </c>
      <c r="H140" s="111" t="s">
        <v>345</v>
      </c>
      <c r="I140" s="103">
        <f t="shared" ref="I140:K140" si="91">SUM(I124:I131)</f>
        <v>0</v>
      </c>
      <c r="J140" s="103">
        <f t="shared" si="91"/>
        <v>0</v>
      </c>
      <c r="K140" s="103">
        <f t="shared" si="91"/>
        <v>0</v>
      </c>
      <c r="L140" s="103">
        <f>L86+L88+L89+L95+L97+L98+L99+L100+L101+L102+L103+L104+L105+L107</f>
        <v>0</v>
      </c>
      <c r="M140" s="104" t="s">
        <v>49</v>
      </c>
      <c r="X140"/>
      <c r="Y140"/>
      <c r="Z140" s="99"/>
      <c r="AA140" s="99"/>
      <c r="AB140" s="99"/>
      <c r="AC140" s="99"/>
      <c r="AD140" s="99"/>
    </row>
    <row r="141" spans="1:30" ht="18" hidden="1" customHeight="1" x14ac:dyDescent="0.35">
      <c r="B141" s="17" t="s">
        <v>64</v>
      </c>
      <c r="C141" s="1"/>
      <c r="D141" s="1"/>
      <c r="E141" s="1"/>
      <c r="F141" s="1"/>
    </row>
    <row r="142" spans="1:30" ht="30.75" hidden="1" customHeight="1" x14ac:dyDescent="0.35">
      <c r="B142" s="19" t="str">
        <f>IF(E14="Rural","Zona Rural",IF(E14="Urbana","Zona Urbana","Sin información de zona"))</f>
        <v>Sin información de zona</v>
      </c>
      <c r="C142" s="1"/>
      <c r="D142" s="1"/>
      <c r="E142" s="1"/>
      <c r="F142" s="1"/>
    </row>
    <row r="143" spans="1:30" ht="28.5" hidden="1" customHeight="1" x14ac:dyDescent="0.35">
      <c r="B143" s="20" t="str">
        <f>IF(C12=1,"Declara tener un solo piso",IF(C12=0,"","Declara tener más de un piso"))</f>
        <v/>
      </c>
      <c r="C143" s="2"/>
      <c r="D143" s="1"/>
      <c r="E143" s="1"/>
      <c r="F143" s="1"/>
    </row>
    <row r="144" spans="1:30" ht="15.75" hidden="1" customHeight="1" x14ac:dyDescent="0.35">
      <c r="B144" s="17" t="s">
        <v>63</v>
      </c>
      <c r="C144" s="26">
        <f>B145</f>
        <v>0.53968253968253965</v>
      </c>
      <c r="D144" s="1"/>
      <c r="E144" s="1"/>
      <c r="F144" s="1"/>
    </row>
    <row r="145" spans="2:6" ht="28.5" hidden="1" customHeight="1" x14ac:dyDescent="0.35">
      <c r="B145" s="24">
        <f>IF(AND(C12=1,E14="Rural"),L133,IF(C12=1,K133,IF(E14="Rural",J133,I133)))</f>
        <v>0.53968253968253965</v>
      </c>
      <c r="C145" s="1"/>
      <c r="D145" s="1"/>
      <c r="E145" s="1"/>
      <c r="F145" s="1"/>
    </row>
    <row r="146" spans="2:6" hidden="1" x14ac:dyDescent="0.35">
      <c r="B146" s="21" t="s">
        <v>65</v>
      </c>
      <c r="C146" s="1"/>
      <c r="D146" s="1"/>
      <c r="E146" s="1"/>
      <c r="F146" s="1"/>
    </row>
    <row r="147" spans="2:6" hidden="1" x14ac:dyDescent="0.35">
      <c r="B147" s="23" t="s">
        <v>62</v>
      </c>
      <c r="C147" s="1" t="s">
        <v>81</v>
      </c>
      <c r="D147" s="1" t="e">
        <f>SUM(#REF!)</f>
        <v>#REF!</v>
      </c>
      <c r="E147" s="1" t="s">
        <v>80</v>
      </c>
      <c r="F147" s="44" t="e">
        <f>D147/(SUM(#REF!))</f>
        <v>#REF!</v>
      </c>
    </row>
    <row r="148" spans="2:6" hidden="1" x14ac:dyDescent="0.35">
      <c r="B148" s="22">
        <f>C134</f>
        <v>1</v>
      </c>
      <c r="C148" s="1" t="s">
        <v>86</v>
      </c>
      <c r="D148" s="1">
        <f>SUM(G94:G104)</f>
        <v>3</v>
      </c>
      <c r="E148" s="1" t="s">
        <v>87</v>
      </c>
      <c r="F148" s="44">
        <f>IF(D148=0,1,(SUM(I94:I104))/D148)</f>
        <v>0.33333333333333331</v>
      </c>
    </row>
    <row r="149" spans="2:6" hidden="1" x14ac:dyDescent="0.35">
      <c r="B149" s="23" t="s">
        <v>61</v>
      </c>
      <c r="C149" s="1"/>
      <c r="D149" s="1"/>
      <c r="E149" s="1"/>
      <c r="F149" s="1"/>
    </row>
    <row r="150" spans="2:6" hidden="1" x14ac:dyDescent="0.35">
      <c r="B150" s="22">
        <f>C135</f>
        <v>0.25</v>
      </c>
      <c r="C150" s="1"/>
      <c r="D150" s="1"/>
      <c r="E150" s="1"/>
      <c r="F150" s="1"/>
    </row>
    <row r="151" spans="2:6" hidden="1" x14ac:dyDescent="0.35">
      <c r="B151" s="23" t="s">
        <v>60</v>
      </c>
      <c r="C151" s="1"/>
      <c r="D151" s="1"/>
      <c r="E151" s="1"/>
      <c r="F151" s="44"/>
    </row>
    <row r="152" spans="2:6" hidden="1" x14ac:dyDescent="0.35">
      <c r="B152" s="22">
        <f>C136</f>
        <v>0.73333333333333328</v>
      </c>
      <c r="C152" s="1"/>
      <c r="D152" s="1"/>
      <c r="E152" s="1"/>
      <c r="F152" s="44"/>
    </row>
    <row r="153" spans="2:6" hidden="1" x14ac:dyDescent="0.35">
      <c r="B153" s="23" t="s">
        <v>59</v>
      </c>
      <c r="C153" s="1"/>
      <c r="D153" s="1"/>
      <c r="E153" s="1"/>
      <c r="F153" s="1"/>
    </row>
    <row r="154" spans="2:6" hidden="1" x14ac:dyDescent="0.35">
      <c r="B154" s="22">
        <f>C137</f>
        <v>0.33333333333333331</v>
      </c>
      <c r="C154" s="1"/>
      <c r="D154" s="1"/>
      <c r="E154" s="1"/>
      <c r="F154" s="1"/>
    </row>
    <row r="155" spans="2:6" hidden="1" x14ac:dyDescent="0.35">
      <c r="B155" s="23" t="s">
        <v>342</v>
      </c>
      <c r="C155" s="1"/>
      <c r="D155" s="1"/>
      <c r="E155" s="1"/>
      <c r="F155" s="1"/>
    </row>
    <row r="156" spans="2:6" hidden="1" x14ac:dyDescent="0.35">
      <c r="B156" s="22">
        <f>+C138</f>
        <v>1</v>
      </c>
      <c r="C156" s="1"/>
      <c r="D156" s="1"/>
      <c r="E156" s="1"/>
      <c r="F156" s="1"/>
    </row>
    <row r="157" spans="2:6" hidden="1" x14ac:dyDescent="0.35">
      <c r="B157" s="23" t="s">
        <v>341</v>
      </c>
      <c r="C157" s="1"/>
      <c r="D157" s="1"/>
      <c r="E157" s="1"/>
      <c r="F157" s="1"/>
    </row>
    <row r="158" spans="2:6" hidden="1" x14ac:dyDescent="0.35">
      <c r="B158" s="22">
        <f>+C139</f>
        <v>0</v>
      </c>
      <c r="C158" s="1"/>
      <c r="D158" s="1"/>
      <c r="E158" s="1"/>
      <c r="F158" s="1"/>
    </row>
    <row r="159" spans="2:6" hidden="1" x14ac:dyDescent="0.35">
      <c r="B159" s="23" t="s">
        <v>344</v>
      </c>
      <c r="C159" s="1"/>
      <c r="D159" s="1"/>
      <c r="E159" s="1"/>
      <c r="F159" s="1"/>
    </row>
    <row r="160" spans="2:6" hidden="1" x14ac:dyDescent="0.35">
      <c r="B160" s="22">
        <f>+C140</f>
        <v>0</v>
      </c>
      <c r="C160" s="1"/>
      <c r="D160" s="1"/>
      <c r="E160" s="1"/>
      <c r="F160" s="1"/>
    </row>
    <row r="161" spans="2:30" hidden="1" x14ac:dyDescent="0.35">
      <c r="B161" s="21" t="s">
        <v>68</v>
      </c>
      <c r="C161" s="1"/>
      <c r="D161" s="1"/>
      <c r="E161" s="1"/>
      <c r="F161" s="1"/>
    </row>
    <row r="162" spans="2:30" ht="41.25" customHeight="1" x14ac:dyDescent="0.35">
      <c r="C162" s="1"/>
      <c r="D162" s="1"/>
      <c r="E162" s="1"/>
      <c r="F162" s="1"/>
    </row>
    <row r="163" spans="2:30" ht="41.25" customHeight="1" x14ac:dyDescent="0.35">
      <c r="C163" s="1"/>
      <c r="D163" s="1"/>
      <c r="E163" s="1"/>
      <c r="F163" s="1"/>
      <c r="L163" s="128"/>
      <c r="M163" s="128" t="s">
        <v>49</v>
      </c>
      <c r="N163" s="107" t="s">
        <v>69</v>
      </c>
      <c r="O163" s="114">
        <f>B145</f>
        <v>0.53968253968253965</v>
      </c>
      <c r="P163" s="114">
        <f>1-O163</f>
        <v>0.46031746031746035</v>
      </c>
    </row>
    <row r="164" spans="2:30" ht="41.25" customHeight="1" x14ac:dyDescent="0.35">
      <c r="C164" s="1"/>
      <c r="D164" s="1"/>
      <c r="E164" s="1"/>
      <c r="F164" s="1"/>
      <c r="H164" s="107" t="s">
        <v>70</v>
      </c>
    </row>
    <row r="165" spans="2:30" ht="41.25" customHeight="1" x14ac:dyDescent="0.35">
      <c r="C165" s="1"/>
      <c r="D165" s="1"/>
      <c r="E165" s="1"/>
      <c r="F165" s="1"/>
    </row>
    <row r="166" spans="2:30" ht="41.25" customHeight="1" x14ac:dyDescent="0.35">
      <c r="C166" s="1"/>
      <c r="D166" s="1"/>
      <c r="E166" s="1"/>
      <c r="F166" s="1"/>
    </row>
    <row r="167" spans="2:30" ht="17.25" customHeight="1" x14ac:dyDescent="0.35">
      <c r="B167" s="21" t="s">
        <v>66</v>
      </c>
      <c r="C167" s="1"/>
      <c r="D167" s="1"/>
      <c r="E167" s="1"/>
      <c r="F167" s="1"/>
    </row>
    <row r="168" spans="2:30" x14ac:dyDescent="0.35">
      <c r="B168" s="25" t="s">
        <v>67</v>
      </c>
      <c r="C168" s="1"/>
      <c r="D168" s="1"/>
      <c r="E168" s="1"/>
      <c r="F168" s="1"/>
    </row>
    <row r="169" spans="2:30" x14ac:dyDescent="0.35">
      <c r="B169" s="10"/>
      <c r="C169" s="1"/>
      <c r="D169" s="1"/>
      <c r="E169" s="1"/>
      <c r="F169" s="1"/>
    </row>
    <row r="170" spans="2:30" x14ac:dyDescent="0.35">
      <c r="B170" s="25"/>
    </row>
    <row r="172" spans="2:30" s="72" customFormat="1" x14ac:dyDescent="0.35">
      <c r="B172" s="73"/>
      <c r="G172" s="103"/>
      <c r="H172" s="104"/>
      <c r="I172" s="104"/>
      <c r="J172" s="104"/>
      <c r="K172" s="104"/>
      <c r="L172" s="104"/>
      <c r="M172" s="104"/>
      <c r="N172" s="104"/>
      <c r="O172" s="104"/>
      <c r="P172" s="104"/>
      <c r="Q172" s="104"/>
      <c r="R172" s="104"/>
      <c r="S172" s="104"/>
      <c r="T172" s="104"/>
      <c r="U172" s="104"/>
      <c r="V172" s="104"/>
      <c r="W172" s="104"/>
      <c r="X172" s="104"/>
      <c r="Y172" s="104"/>
      <c r="Z172" s="96"/>
      <c r="AA172" s="96"/>
      <c r="AB172" s="96"/>
      <c r="AC172" s="96"/>
      <c r="AD172" s="96"/>
    </row>
    <row r="173" spans="2:30" s="72" customFormat="1" x14ac:dyDescent="0.35">
      <c r="B173" s="73"/>
      <c r="G173" s="103"/>
      <c r="H173" s="104"/>
      <c r="I173" s="104"/>
      <c r="J173" s="104"/>
      <c r="K173" s="104"/>
      <c r="L173" s="104"/>
      <c r="M173" s="104"/>
      <c r="N173" s="104"/>
      <c r="O173" s="104"/>
      <c r="P173" s="104"/>
      <c r="Q173" s="104"/>
      <c r="R173" s="104"/>
      <c r="S173" s="104"/>
      <c r="T173" s="104"/>
      <c r="U173" s="104"/>
      <c r="V173" s="104"/>
      <c r="W173" s="104"/>
      <c r="X173" s="104"/>
      <c r="Y173" s="104"/>
      <c r="Z173" s="96"/>
      <c r="AA173" s="96"/>
      <c r="AB173" s="96"/>
      <c r="AC173" s="96"/>
      <c r="AD173" s="96"/>
    </row>
    <row r="174" spans="2:30" s="72" customFormat="1" x14ac:dyDescent="0.35">
      <c r="B174" s="73"/>
      <c r="E174" s="72">
        <v>3</v>
      </c>
      <c r="G174" s="103"/>
      <c r="H174" s="104"/>
      <c r="I174" s="104"/>
      <c r="J174" s="104"/>
      <c r="K174" s="104"/>
      <c r="L174" s="104"/>
      <c r="M174" s="104"/>
      <c r="N174" s="104"/>
      <c r="O174" s="104"/>
      <c r="P174" s="104"/>
      <c r="Q174" s="104"/>
      <c r="R174" s="104"/>
      <c r="S174" s="104"/>
      <c r="T174" s="104"/>
      <c r="U174" s="104"/>
      <c r="V174" s="104"/>
      <c r="W174" s="104"/>
      <c r="X174" s="104"/>
      <c r="Y174" s="104"/>
      <c r="Z174" s="96"/>
      <c r="AA174" s="96"/>
      <c r="AB174" s="96"/>
      <c r="AC174" s="96"/>
      <c r="AD174" s="96"/>
    </row>
    <row r="175" spans="2:30" s="72" customFormat="1" x14ac:dyDescent="0.35">
      <c r="B175" s="73"/>
      <c r="G175" s="103"/>
      <c r="H175" s="104"/>
      <c r="I175" s="104"/>
      <c r="J175" s="104"/>
      <c r="K175" s="104"/>
      <c r="L175" s="104"/>
      <c r="M175" s="104"/>
      <c r="N175" s="104"/>
      <c r="O175" s="104"/>
      <c r="P175" s="104"/>
      <c r="Q175" s="104"/>
      <c r="R175" s="104"/>
      <c r="S175" s="104"/>
      <c r="T175" s="104"/>
      <c r="U175" s="104"/>
      <c r="V175" s="104"/>
      <c r="W175" s="104"/>
      <c r="X175" s="104"/>
      <c r="Y175" s="104"/>
      <c r="Z175" s="96"/>
      <c r="AA175" s="96"/>
      <c r="AB175" s="96"/>
      <c r="AC175" s="96"/>
      <c r="AD175" s="96"/>
    </row>
    <row r="176" spans="2:30" s="72" customFormat="1" x14ac:dyDescent="0.35">
      <c r="B176" s="73"/>
      <c r="E176"/>
      <c r="F176"/>
      <c r="G176" s="112" t="s">
        <v>231</v>
      </c>
      <c r="H176" s="112" t="s">
        <v>232</v>
      </c>
      <c r="I176" s="104"/>
      <c r="J176" s="104"/>
      <c r="K176" s="104"/>
      <c r="L176" s="104"/>
      <c r="M176" s="104"/>
      <c r="N176" s="104"/>
      <c r="O176" s="104"/>
      <c r="P176" s="104"/>
      <c r="Q176" s="104"/>
      <c r="R176" s="104"/>
      <c r="S176" s="104"/>
      <c r="T176" s="104"/>
      <c r="U176" s="104"/>
      <c r="V176" s="104"/>
      <c r="W176" s="104"/>
      <c r="X176" s="104"/>
      <c r="Y176" s="104"/>
      <c r="Z176" s="96"/>
      <c r="AA176" s="96"/>
      <c r="AB176" s="96"/>
      <c r="AC176" s="96"/>
      <c r="AD176" s="96"/>
    </row>
    <row r="177" spans="2:30" s="72" customFormat="1" x14ac:dyDescent="0.35">
      <c r="B177" s="73"/>
      <c r="E177">
        <v>1</v>
      </c>
      <c r="F177" s="87" t="s">
        <v>233</v>
      </c>
      <c r="G177" s="113">
        <v>2</v>
      </c>
      <c r="H177" s="113">
        <v>2</v>
      </c>
      <c r="I177" s="104"/>
      <c r="J177" s="104"/>
      <c r="K177" s="104"/>
      <c r="L177" s="104"/>
      <c r="M177" s="104"/>
      <c r="N177" s="104"/>
      <c r="O177" s="104"/>
      <c r="P177" s="104"/>
      <c r="Q177" s="104"/>
      <c r="R177" s="104"/>
      <c r="S177" s="104"/>
      <c r="T177" s="104"/>
      <c r="U177" s="104"/>
      <c r="V177" s="104"/>
      <c r="W177" s="104"/>
      <c r="X177" s="104"/>
      <c r="Y177" s="104"/>
      <c r="Z177" s="96"/>
      <c r="AA177" s="96"/>
      <c r="AB177" s="96"/>
      <c r="AC177" s="96"/>
      <c r="AD177" s="96"/>
    </row>
    <row r="178" spans="2:30" s="72" customFormat="1" x14ac:dyDescent="0.35">
      <c r="B178" s="73"/>
      <c r="E178">
        <v>2</v>
      </c>
      <c r="F178" s="87" t="s">
        <v>234</v>
      </c>
      <c r="G178" s="113">
        <v>3</v>
      </c>
      <c r="H178" s="113">
        <v>3</v>
      </c>
      <c r="I178" s="104"/>
      <c r="J178" s="104"/>
      <c r="K178" s="104"/>
      <c r="L178" s="104"/>
      <c r="M178" s="104"/>
      <c r="N178" s="104"/>
      <c r="O178" s="104"/>
      <c r="P178" s="104"/>
      <c r="Q178" s="104"/>
      <c r="R178" s="104"/>
      <c r="S178" s="104"/>
      <c r="T178" s="104"/>
      <c r="U178" s="104"/>
      <c r="V178" s="104"/>
      <c r="W178" s="104"/>
      <c r="X178" s="104"/>
      <c r="Y178" s="104"/>
      <c r="Z178" s="96"/>
      <c r="AA178" s="96"/>
      <c r="AB178" s="96"/>
      <c r="AC178" s="96"/>
      <c r="AD178" s="96"/>
    </row>
    <row r="179" spans="2:30" s="72" customFormat="1" x14ac:dyDescent="0.35">
      <c r="B179" s="73"/>
      <c r="E179">
        <v>3</v>
      </c>
      <c r="F179" s="87" t="s">
        <v>151</v>
      </c>
      <c r="G179" s="113">
        <v>25</v>
      </c>
      <c r="H179" s="113">
        <v>20</v>
      </c>
      <c r="I179" s="104"/>
      <c r="J179" s="104"/>
      <c r="K179" s="104"/>
      <c r="L179" s="104"/>
      <c r="M179" s="104"/>
      <c r="N179" s="104"/>
      <c r="O179" s="104"/>
      <c r="P179" s="104"/>
      <c r="Q179" s="104"/>
      <c r="R179" s="104"/>
      <c r="S179" s="104"/>
      <c r="T179" s="104"/>
      <c r="U179" s="104"/>
      <c r="V179" s="104"/>
      <c r="W179" s="104"/>
      <c r="X179" s="104"/>
      <c r="Y179" s="104"/>
      <c r="Z179" s="96"/>
      <c r="AA179" s="96"/>
      <c r="AB179" s="96"/>
      <c r="AC179" s="96"/>
      <c r="AD179" s="96"/>
    </row>
    <row r="180" spans="2:30" s="72" customFormat="1" x14ac:dyDescent="0.35">
      <c r="B180" s="73"/>
      <c r="E180">
        <v>4</v>
      </c>
      <c r="F180" s="87" t="s">
        <v>235</v>
      </c>
      <c r="G180" s="113">
        <v>10</v>
      </c>
      <c r="H180" s="113">
        <v>10</v>
      </c>
      <c r="I180" s="104"/>
      <c r="J180" s="104"/>
      <c r="K180" s="104"/>
      <c r="L180" s="104"/>
      <c r="M180" s="104"/>
      <c r="N180" s="104"/>
      <c r="O180" s="104"/>
      <c r="P180" s="104"/>
      <c r="Q180" s="104"/>
      <c r="R180" s="104"/>
      <c r="S180" s="104"/>
      <c r="T180" s="104"/>
      <c r="U180" s="104"/>
      <c r="V180" s="104"/>
      <c r="W180" s="104"/>
      <c r="X180" s="104"/>
      <c r="Y180" s="104"/>
      <c r="Z180" s="96"/>
      <c r="AA180" s="96"/>
      <c r="AB180" s="96"/>
      <c r="AC180" s="96"/>
      <c r="AD180" s="96"/>
    </row>
    <row r="181" spans="2:30" s="72" customFormat="1" x14ac:dyDescent="0.35">
      <c r="B181" s="73"/>
      <c r="E181">
        <v>5</v>
      </c>
      <c r="F181" s="87" t="s">
        <v>236</v>
      </c>
      <c r="G181" s="113">
        <v>0</v>
      </c>
      <c r="H181" s="113">
        <v>15</v>
      </c>
      <c r="I181" s="104"/>
      <c r="J181" s="104"/>
      <c r="K181" s="104"/>
      <c r="L181" s="104"/>
      <c r="M181" s="104"/>
      <c r="N181" s="104"/>
      <c r="O181" s="104"/>
      <c r="P181" s="104"/>
      <c r="Q181" s="104"/>
      <c r="R181" s="104"/>
      <c r="S181" s="104"/>
      <c r="T181" s="104"/>
      <c r="U181" s="104"/>
      <c r="V181" s="104"/>
      <c r="W181" s="104"/>
      <c r="X181" s="104"/>
      <c r="Y181" s="104"/>
      <c r="Z181" s="96"/>
      <c r="AA181" s="96"/>
      <c r="AB181" s="96"/>
      <c r="AC181" s="96"/>
      <c r="AD181" s="96"/>
    </row>
    <row r="182" spans="2:30" s="72" customFormat="1" x14ac:dyDescent="0.35">
      <c r="B182" s="73"/>
      <c r="E182">
        <v>6</v>
      </c>
      <c r="F182" s="87" t="s">
        <v>237</v>
      </c>
      <c r="G182" s="113">
        <v>10</v>
      </c>
      <c r="H182" s="113">
        <v>10</v>
      </c>
      <c r="I182" s="104"/>
      <c r="J182" s="104"/>
      <c r="K182" s="104"/>
      <c r="L182" s="104"/>
      <c r="M182" s="104"/>
      <c r="N182" s="104"/>
      <c r="O182" s="104"/>
      <c r="P182" s="104"/>
      <c r="Q182" s="104"/>
      <c r="R182" s="104"/>
      <c r="S182" s="104"/>
      <c r="T182" s="104"/>
      <c r="U182" s="104"/>
      <c r="V182" s="104"/>
      <c r="W182" s="104"/>
      <c r="X182" s="104"/>
      <c r="Y182" s="104"/>
      <c r="Z182" s="96"/>
      <c r="AA182" s="96"/>
      <c r="AB182" s="96"/>
      <c r="AC182" s="96"/>
      <c r="AD182" s="96"/>
    </row>
    <row r="183" spans="2:30" s="72" customFormat="1" x14ac:dyDescent="0.35">
      <c r="B183" s="73"/>
      <c r="E183">
        <v>7</v>
      </c>
      <c r="F183" s="87" t="s">
        <v>238</v>
      </c>
      <c r="G183" s="113">
        <v>25</v>
      </c>
      <c r="H183" s="113">
        <v>20</v>
      </c>
      <c r="I183" s="104"/>
      <c r="J183" s="104"/>
      <c r="K183" s="104"/>
      <c r="L183" s="104"/>
      <c r="M183" s="104"/>
      <c r="N183" s="104"/>
      <c r="O183" s="104"/>
      <c r="P183" s="104"/>
      <c r="Q183" s="104"/>
      <c r="R183" s="104"/>
      <c r="S183" s="104"/>
      <c r="T183" s="104"/>
      <c r="U183" s="104"/>
      <c r="V183" s="104"/>
      <c r="W183" s="104"/>
      <c r="X183" s="104"/>
      <c r="Y183" s="104"/>
      <c r="Z183" s="96"/>
      <c r="AA183" s="96"/>
      <c r="AB183" s="96"/>
      <c r="AC183" s="96"/>
      <c r="AD183" s="96"/>
    </row>
    <row r="184" spans="2:30" s="72" customFormat="1" x14ac:dyDescent="0.35">
      <c r="B184" s="73"/>
      <c r="E184">
        <v>8</v>
      </c>
      <c r="F184" s="87" t="s">
        <v>239</v>
      </c>
      <c r="G184" s="113">
        <v>25</v>
      </c>
      <c r="H184" s="113">
        <v>20</v>
      </c>
      <c r="I184" s="104"/>
      <c r="J184" s="104"/>
      <c r="K184" s="104"/>
      <c r="L184" s="104"/>
      <c r="M184" s="104"/>
      <c r="N184" s="104"/>
      <c r="O184" s="104"/>
      <c r="P184" s="104"/>
      <c r="Q184" s="104"/>
      <c r="R184" s="104"/>
      <c r="S184" s="104"/>
      <c r="T184" s="104"/>
      <c r="U184" s="104"/>
      <c r="V184" s="104"/>
      <c r="W184" s="104"/>
      <c r="X184" s="104"/>
      <c r="Y184" s="104"/>
      <c r="Z184" s="96"/>
      <c r="AA184" s="96"/>
      <c r="AB184" s="96"/>
      <c r="AC184" s="96"/>
      <c r="AD184" s="96"/>
    </row>
    <row r="185" spans="2:30" s="72" customFormat="1" x14ac:dyDescent="0.35">
      <c r="B185" s="73"/>
      <c r="E185"/>
      <c r="F185" s="27"/>
      <c r="G185" s="112">
        <f>SUM(G177:G184)</f>
        <v>100</v>
      </c>
      <c r="H185" s="112">
        <f>SUM(H177:H184)</f>
        <v>100</v>
      </c>
      <c r="I185" s="104"/>
      <c r="J185" s="104"/>
      <c r="K185" s="104"/>
      <c r="L185" s="104"/>
      <c r="M185" s="104"/>
      <c r="N185" s="104"/>
      <c r="O185" s="104"/>
      <c r="P185" s="104"/>
      <c r="Q185" s="104"/>
      <c r="R185" s="104"/>
      <c r="S185" s="104"/>
      <c r="T185" s="104"/>
      <c r="U185" s="104"/>
      <c r="V185" s="104"/>
      <c r="W185" s="104"/>
      <c r="X185" s="104"/>
      <c r="Y185" s="104"/>
      <c r="Z185" s="96"/>
      <c r="AA185" s="96"/>
      <c r="AB185" s="96"/>
      <c r="AC185" s="96"/>
      <c r="AD185" s="96"/>
    </row>
    <row r="186" spans="2:30" s="72" customFormat="1" x14ac:dyDescent="0.35">
      <c r="B186" s="73"/>
      <c r="E186"/>
      <c r="F186"/>
      <c r="G186" s="104"/>
      <c r="H186" s="104"/>
      <c r="I186" s="104"/>
      <c r="J186" s="104"/>
      <c r="K186" s="104"/>
      <c r="L186" s="104"/>
      <c r="M186" s="104"/>
      <c r="N186" s="104"/>
      <c r="O186" s="104"/>
      <c r="P186" s="104"/>
      <c r="Q186" s="104"/>
      <c r="R186" s="104"/>
      <c r="S186" s="104"/>
      <c r="T186" s="104"/>
      <c r="U186" s="104"/>
      <c r="V186" s="104"/>
      <c r="W186" s="104"/>
      <c r="X186" s="104"/>
      <c r="Y186" s="104"/>
      <c r="Z186" s="96"/>
      <c r="AA186" s="96"/>
      <c r="AB186" s="96"/>
      <c r="AC186" s="96"/>
      <c r="AD186" s="96"/>
    </row>
    <row r="187" spans="2:30" s="72" customFormat="1" x14ac:dyDescent="0.35">
      <c r="B187" s="73"/>
      <c r="G187" s="103"/>
      <c r="H187" s="104"/>
      <c r="I187" s="104"/>
      <c r="J187" s="104"/>
      <c r="K187" s="104"/>
      <c r="L187" s="104"/>
      <c r="M187" s="104"/>
      <c r="N187" s="104"/>
      <c r="O187" s="104"/>
      <c r="P187" s="104"/>
      <c r="Q187" s="104"/>
      <c r="R187" s="104"/>
      <c r="S187" s="104"/>
      <c r="T187" s="104"/>
      <c r="U187" s="104"/>
      <c r="V187" s="104"/>
      <c r="W187" s="104"/>
      <c r="X187" s="104"/>
      <c r="Y187" s="104"/>
      <c r="Z187" s="96"/>
      <c r="AA187" s="96"/>
      <c r="AB187" s="96"/>
      <c r="AC187" s="96"/>
      <c r="AD187" s="96"/>
    </row>
    <row r="188" spans="2:30" s="72" customFormat="1" x14ac:dyDescent="0.35">
      <c r="B188" s="73"/>
      <c r="G188" s="103"/>
      <c r="H188" s="104"/>
      <c r="I188" s="104"/>
      <c r="J188" s="104"/>
      <c r="K188" s="104"/>
      <c r="L188" s="104"/>
      <c r="M188" s="104"/>
      <c r="N188" s="104"/>
      <c r="O188" s="104"/>
      <c r="P188" s="104"/>
      <c r="Q188" s="104"/>
      <c r="R188" s="104"/>
      <c r="S188" s="104"/>
      <c r="T188" s="104"/>
      <c r="U188" s="104"/>
      <c r="V188" s="104"/>
      <c r="W188" s="104"/>
      <c r="X188" s="104"/>
      <c r="Y188" s="104"/>
      <c r="Z188" s="96"/>
      <c r="AA188" s="96"/>
      <c r="AB188" s="96"/>
      <c r="AC188" s="96"/>
      <c r="AD188" s="96"/>
    </row>
    <row r="189" spans="2:30" s="72" customFormat="1" x14ac:dyDescent="0.35">
      <c r="B189" s="73"/>
      <c r="G189" s="103"/>
      <c r="H189" s="104"/>
      <c r="I189" s="104"/>
      <c r="J189" s="104"/>
      <c r="K189" s="104"/>
      <c r="L189" s="104"/>
      <c r="M189" s="104"/>
      <c r="N189" s="104"/>
      <c r="O189" s="104"/>
      <c r="P189" s="104"/>
      <c r="Q189" s="104"/>
      <c r="R189" s="104"/>
      <c r="S189" s="104"/>
      <c r="T189" s="104"/>
      <c r="U189" s="104"/>
      <c r="V189" s="104"/>
      <c r="W189" s="104"/>
      <c r="X189" s="104"/>
      <c r="Y189" s="104"/>
      <c r="Z189" s="96"/>
      <c r="AA189" s="96"/>
      <c r="AB189" s="96"/>
      <c r="AC189" s="96"/>
      <c r="AD189" s="96"/>
    </row>
    <row r="190" spans="2:30" s="72" customFormat="1" x14ac:dyDescent="0.35">
      <c r="B190" s="73"/>
      <c r="G190" s="103"/>
      <c r="H190" s="104"/>
      <c r="I190" s="104"/>
      <c r="J190" s="104"/>
      <c r="K190" s="104"/>
      <c r="L190" s="104"/>
      <c r="M190" s="104"/>
      <c r="N190" s="104"/>
      <c r="O190" s="104"/>
      <c r="P190" s="104"/>
      <c r="Q190" s="104"/>
      <c r="R190" s="104"/>
      <c r="S190" s="104"/>
      <c r="T190" s="104"/>
      <c r="U190" s="104"/>
      <c r="V190" s="104"/>
      <c r="W190" s="104"/>
      <c r="X190" s="104"/>
      <c r="Y190" s="104"/>
      <c r="Z190" s="96"/>
      <c r="AA190" s="96"/>
      <c r="AB190" s="96"/>
      <c r="AC190" s="96"/>
      <c r="AD190" s="96"/>
    </row>
    <row r="191" spans="2:30" s="72" customFormat="1" x14ac:dyDescent="0.35">
      <c r="B191" s="73"/>
      <c r="G191" s="103"/>
      <c r="H191" s="104"/>
      <c r="I191" s="104"/>
      <c r="J191" s="104"/>
      <c r="K191" s="104"/>
      <c r="L191" s="104"/>
      <c r="M191" s="104"/>
      <c r="N191" s="104"/>
      <c r="O191" s="104"/>
      <c r="P191" s="104"/>
      <c r="Q191" s="104"/>
      <c r="R191" s="104"/>
      <c r="S191" s="104"/>
      <c r="T191" s="104"/>
      <c r="U191" s="104"/>
      <c r="V191" s="104"/>
      <c r="W191" s="104"/>
      <c r="X191" s="104"/>
      <c r="Y191" s="104"/>
      <c r="Z191" s="96"/>
      <c r="AA191" s="96"/>
      <c r="AB191" s="96"/>
      <c r="AC191" s="96"/>
      <c r="AD191" s="96"/>
    </row>
    <row r="192" spans="2:30" s="72" customFormat="1" x14ac:dyDescent="0.35">
      <c r="B192" s="73"/>
      <c r="G192" s="103"/>
      <c r="H192" s="104"/>
      <c r="I192" s="104"/>
      <c r="J192" s="104"/>
      <c r="K192" s="104"/>
      <c r="L192" s="104"/>
      <c r="M192" s="104"/>
      <c r="N192" s="104"/>
      <c r="O192" s="104"/>
      <c r="P192" s="104"/>
      <c r="Q192" s="104"/>
      <c r="R192" s="104"/>
      <c r="S192" s="104"/>
      <c r="T192" s="104"/>
      <c r="U192" s="104"/>
      <c r="V192" s="104"/>
      <c r="W192" s="104"/>
      <c r="X192" s="104"/>
      <c r="Y192" s="104"/>
      <c r="Z192" s="96"/>
      <c r="AA192" s="96"/>
      <c r="AB192" s="96"/>
      <c r="AC192" s="96"/>
      <c r="AD192" s="96"/>
    </row>
    <row r="193" spans="2:30" s="72" customFormat="1" x14ac:dyDescent="0.35">
      <c r="B193" s="73"/>
      <c r="G193" s="103"/>
      <c r="H193" s="104"/>
      <c r="I193" s="104"/>
      <c r="J193" s="104"/>
      <c r="K193" s="104"/>
      <c r="L193" s="104"/>
      <c r="M193" s="104"/>
      <c r="N193" s="104"/>
      <c r="O193" s="104"/>
      <c r="P193" s="104"/>
      <c r="Q193" s="104"/>
      <c r="R193" s="104"/>
      <c r="S193" s="104"/>
      <c r="T193" s="104"/>
      <c r="U193" s="104"/>
      <c r="V193" s="104"/>
      <c r="W193" s="104"/>
      <c r="X193" s="104"/>
      <c r="Y193" s="104"/>
      <c r="Z193" s="96"/>
      <c r="AA193" s="96"/>
      <c r="AB193" s="96"/>
      <c r="AC193" s="96"/>
      <c r="AD193" s="96"/>
    </row>
    <row r="194" spans="2:30" s="72" customFormat="1" x14ac:dyDescent="0.35">
      <c r="B194" s="73"/>
      <c r="G194" s="103"/>
      <c r="H194" s="104"/>
      <c r="I194" s="104"/>
      <c r="J194" s="104"/>
      <c r="K194" s="104"/>
      <c r="L194" s="104"/>
      <c r="M194" s="104"/>
      <c r="N194" s="104"/>
      <c r="O194" s="104"/>
      <c r="P194" s="104"/>
      <c r="Q194" s="104"/>
      <c r="R194" s="104"/>
      <c r="S194" s="104"/>
      <c r="T194" s="104"/>
      <c r="U194" s="104"/>
      <c r="V194" s="104"/>
      <c r="W194" s="104"/>
      <c r="X194" s="104"/>
      <c r="Y194" s="104"/>
      <c r="Z194" s="96"/>
      <c r="AA194" s="96"/>
      <c r="AB194" s="96"/>
      <c r="AC194" s="96"/>
      <c r="AD194" s="96"/>
    </row>
    <row r="195" spans="2:30" s="72" customFormat="1" x14ac:dyDescent="0.35">
      <c r="B195" s="73"/>
      <c r="G195" s="103"/>
      <c r="H195" s="104"/>
      <c r="I195" s="104"/>
      <c r="J195" s="104"/>
      <c r="K195" s="104"/>
      <c r="L195" s="104"/>
      <c r="M195" s="104"/>
      <c r="N195" s="104"/>
      <c r="O195" s="104"/>
      <c r="P195" s="104"/>
      <c r="Q195" s="104"/>
      <c r="R195" s="104"/>
      <c r="S195" s="104"/>
      <c r="T195" s="104"/>
      <c r="U195" s="104"/>
      <c r="V195" s="104"/>
      <c r="W195" s="104"/>
      <c r="X195" s="104"/>
      <c r="Y195" s="104"/>
      <c r="Z195" s="96"/>
      <c r="AA195" s="96"/>
      <c r="AB195" s="96"/>
      <c r="AC195" s="96"/>
      <c r="AD195" s="96"/>
    </row>
    <row r="196" spans="2:30" s="72" customFormat="1" x14ac:dyDescent="0.35">
      <c r="B196" s="73"/>
      <c r="G196" s="103"/>
      <c r="H196" s="104"/>
      <c r="I196" s="104"/>
      <c r="J196" s="104"/>
      <c r="K196" s="104"/>
      <c r="L196" s="104"/>
      <c r="M196" s="104"/>
      <c r="N196" s="104"/>
      <c r="O196" s="104"/>
      <c r="P196" s="104"/>
      <c r="Q196" s="104"/>
      <c r="R196" s="104"/>
      <c r="S196" s="104"/>
      <c r="T196" s="104"/>
      <c r="U196" s="104"/>
      <c r="V196" s="104"/>
      <c r="W196" s="104"/>
      <c r="X196" s="104"/>
      <c r="Y196" s="104"/>
      <c r="Z196" s="96"/>
      <c r="AA196" s="96"/>
      <c r="AB196" s="96"/>
      <c r="AC196" s="96"/>
      <c r="AD196" s="96"/>
    </row>
    <row r="197" spans="2:30" s="72" customFormat="1" x14ac:dyDescent="0.35">
      <c r="B197" s="73"/>
      <c r="G197" s="103"/>
      <c r="H197" s="104"/>
      <c r="I197" s="104"/>
      <c r="J197" s="104"/>
      <c r="K197" s="104"/>
      <c r="L197" s="104"/>
      <c r="M197" s="104"/>
      <c r="N197" s="104"/>
      <c r="O197" s="104"/>
      <c r="P197" s="104"/>
      <c r="Q197" s="104"/>
      <c r="R197" s="104"/>
      <c r="S197" s="104"/>
      <c r="T197" s="104"/>
      <c r="U197" s="104"/>
      <c r="V197" s="104"/>
      <c r="W197" s="104"/>
      <c r="X197" s="104"/>
      <c r="Y197" s="104"/>
      <c r="Z197" s="96"/>
      <c r="AA197" s="96"/>
      <c r="AB197" s="96"/>
      <c r="AC197" s="96"/>
      <c r="AD197" s="96"/>
    </row>
    <row r="198" spans="2:30" s="72" customFormat="1" x14ac:dyDescent="0.35">
      <c r="B198" s="73"/>
      <c r="G198" s="103"/>
      <c r="H198" s="104"/>
      <c r="I198" s="104"/>
      <c r="J198" s="104"/>
      <c r="K198" s="104"/>
      <c r="L198" s="104"/>
      <c r="M198" s="104"/>
      <c r="N198" s="104"/>
      <c r="O198" s="104"/>
      <c r="P198" s="104"/>
      <c r="Q198" s="104"/>
      <c r="R198" s="104"/>
      <c r="S198" s="104"/>
      <c r="T198" s="104"/>
      <c r="U198" s="104"/>
      <c r="V198" s="104"/>
      <c r="W198" s="104"/>
      <c r="X198" s="104"/>
      <c r="Y198" s="104"/>
      <c r="Z198" s="96"/>
      <c r="AA198" s="96"/>
      <c r="AB198" s="96"/>
      <c r="AC198" s="96"/>
      <c r="AD198" s="96"/>
    </row>
    <row r="199" spans="2:30" s="72" customFormat="1" x14ac:dyDescent="0.35">
      <c r="B199" s="73"/>
      <c r="G199" s="103"/>
      <c r="H199" s="104"/>
      <c r="I199" s="104"/>
      <c r="J199" s="104"/>
      <c r="K199" s="104"/>
      <c r="L199" s="104"/>
      <c r="M199" s="104"/>
      <c r="N199" s="104"/>
      <c r="O199" s="104"/>
      <c r="P199" s="104"/>
      <c r="Q199" s="104"/>
      <c r="R199" s="104"/>
      <c r="S199" s="104"/>
      <c r="T199" s="104"/>
      <c r="U199" s="104"/>
      <c r="V199" s="104"/>
      <c r="W199" s="104"/>
      <c r="X199" s="104"/>
      <c r="Y199" s="104"/>
      <c r="Z199" s="96"/>
      <c r="AA199" s="96"/>
      <c r="AB199" s="96"/>
      <c r="AC199" s="96"/>
      <c r="AD199" s="96"/>
    </row>
    <row r="200" spans="2:30" s="72" customFormat="1" x14ac:dyDescent="0.35">
      <c r="B200" s="73"/>
      <c r="G200" s="103"/>
      <c r="H200" s="104"/>
      <c r="I200" s="104"/>
      <c r="J200" s="104"/>
      <c r="K200" s="104"/>
      <c r="L200" s="104"/>
      <c r="M200" s="104"/>
      <c r="N200" s="104"/>
      <c r="O200" s="104"/>
      <c r="P200" s="104"/>
      <c r="Q200" s="104"/>
      <c r="R200" s="104"/>
      <c r="S200" s="104"/>
      <c r="T200" s="104"/>
      <c r="U200" s="104"/>
      <c r="V200" s="104"/>
      <c r="W200" s="104"/>
      <c r="X200" s="104"/>
      <c r="Y200" s="104"/>
      <c r="Z200" s="96"/>
      <c r="AA200" s="96"/>
      <c r="AB200" s="96"/>
      <c r="AC200" s="96"/>
      <c r="AD200" s="96"/>
    </row>
    <row r="201" spans="2:30" s="72" customFormat="1" x14ac:dyDescent="0.35">
      <c r="B201" s="73"/>
      <c r="G201" s="103"/>
      <c r="H201" s="104"/>
      <c r="I201" s="104"/>
      <c r="J201" s="104"/>
      <c r="K201" s="104"/>
      <c r="L201" s="104"/>
      <c r="M201" s="104"/>
      <c r="N201" s="104"/>
      <c r="O201" s="104"/>
      <c r="P201" s="104"/>
      <c r="Q201" s="104"/>
      <c r="R201" s="104"/>
      <c r="S201" s="104"/>
      <c r="T201" s="104"/>
      <c r="U201" s="104"/>
      <c r="V201" s="104"/>
      <c r="W201" s="104"/>
      <c r="X201" s="104"/>
      <c r="Y201" s="104"/>
      <c r="Z201" s="96"/>
      <c r="AA201" s="96"/>
      <c r="AB201" s="96"/>
      <c r="AC201" s="96"/>
      <c r="AD201" s="96"/>
    </row>
    <row r="202" spans="2:30" s="72" customFormat="1" x14ac:dyDescent="0.35">
      <c r="B202" s="73"/>
      <c r="G202" s="103"/>
      <c r="H202" s="104"/>
      <c r="I202" s="104"/>
      <c r="J202" s="104"/>
      <c r="K202" s="104"/>
      <c r="L202" s="104"/>
      <c r="M202" s="104"/>
      <c r="N202" s="104"/>
      <c r="O202" s="104"/>
      <c r="P202" s="104"/>
      <c r="Q202" s="104"/>
      <c r="R202" s="104"/>
      <c r="S202" s="104"/>
      <c r="T202" s="104"/>
      <c r="U202" s="104"/>
      <c r="V202" s="104"/>
      <c r="W202" s="104"/>
      <c r="X202" s="104"/>
      <c r="Y202" s="104"/>
      <c r="Z202" s="96"/>
      <c r="AA202" s="96"/>
      <c r="AB202" s="96"/>
      <c r="AC202" s="96"/>
      <c r="AD202" s="96"/>
    </row>
    <row r="203" spans="2:30" s="72" customFormat="1" x14ac:dyDescent="0.35">
      <c r="B203" s="73"/>
      <c r="G203" s="103"/>
      <c r="H203" s="104"/>
      <c r="I203" s="104"/>
      <c r="J203" s="104"/>
      <c r="K203" s="104"/>
      <c r="L203" s="104"/>
      <c r="M203" s="104"/>
      <c r="N203" s="104"/>
      <c r="O203" s="104"/>
      <c r="P203" s="104"/>
      <c r="Q203" s="104"/>
      <c r="R203" s="104"/>
      <c r="S203" s="104"/>
      <c r="T203" s="104"/>
      <c r="U203" s="104"/>
      <c r="V203" s="104"/>
      <c r="W203" s="104"/>
      <c r="X203" s="104"/>
      <c r="Y203" s="104"/>
      <c r="Z203" s="96"/>
      <c r="AA203" s="96"/>
      <c r="AB203" s="96"/>
      <c r="AC203" s="96"/>
      <c r="AD203" s="96"/>
    </row>
    <row r="204" spans="2:30" s="72" customFormat="1" x14ac:dyDescent="0.35">
      <c r="B204" s="73"/>
      <c r="G204" s="103"/>
      <c r="H204" s="104"/>
      <c r="I204" s="104"/>
      <c r="J204" s="104"/>
      <c r="K204" s="104"/>
      <c r="L204" s="104"/>
      <c r="M204" s="104"/>
      <c r="N204" s="104"/>
      <c r="O204" s="104"/>
      <c r="P204" s="104"/>
      <c r="Q204" s="104"/>
      <c r="R204" s="104"/>
      <c r="S204" s="104"/>
      <c r="T204" s="104"/>
      <c r="U204" s="104"/>
      <c r="V204" s="104"/>
      <c r="W204" s="104"/>
      <c r="X204" s="104"/>
      <c r="Y204" s="104"/>
      <c r="Z204" s="96"/>
      <c r="AA204" s="96"/>
      <c r="AB204" s="96"/>
      <c r="AC204" s="96"/>
      <c r="AD204" s="96"/>
    </row>
    <row r="205" spans="2:30" s="72" customFormat="1" x14ac:dyDescent="0.35">
      <c r="B205" s="73"/>
      <c r="G205" s="103"/>
      <c r="H205" s="104"/>
      <c r="I205" s="104"/>
      <c r="J205" s="104"/>
      <c r="K205" s="104"/>
      <c r="L205" s="104"/>
      <c r="M205" s="104"/>
      <c r="N205" s="104"/>
      <c r="O205" s="104"/>
      <c r="P205" s="104"/>
      <c r="Q205" s="104"/>
      <c r="R205" s="104"/>
      <c r="S205" s="104"/>
      <c r="T205" s="104"/>
      <c r="U205" s="104"/>
      <c r="V205" s="104"/>
      <c r="W205" s="104"/>
      <c r="X205" s="104"/>
      <c r="Y205" s="104"/>
      <c r="Z205" s="96"/>
      <c r="AA205" s="96"/>
      <c r="AB205" s="96"/>
      <c r="AC205" s="96"/>
      <c r="AD205" s="96"/>
    </row>
    <row r="206" spans="2:30" s="72" customFormat="1" x14ac:dyDescent="0.35">
      <c r="B206" s="73"/>
      <c r="G206" s="103"/>
      <c r="H206" s="104"/>
      <c r="I206" s="104"/>
      <c r="J206" s="104"/>
      <c r="K206" s="104"/>
      <c r="L206" s="104"/>
      <c r="M206" s="104"/>
      <c r="N206" s="104"/>
      <c r="O206" s="104"/>
      <c r="P206" s="104"/>
      <c r="Q206" s="104"/>
      <c r="R206" s="104"/>
      <c r="S206" s="104"/>
      <c r="T206" s="104"/>
      <c r="U206" s="104"/>
      <c r="V206" s="104"/>
      <c r="W206" s="104"/>
      <c r="X206" s="104"/>
      <c r="Y206" s="104"/>
      <c r="Z206" s="96"/>
      <c r="AA206" s="96"/>
      <c r="AB206" s="96"/>
      <c r="AC206" s="96"/>
      <c r="AD206" s="96"/>
    </row>
    <row r="207" spans="2:30" s="72" customFormat="1" x14ac:dyDescent="0.35">
      <c r="B207" s="73"/>
      <c r="G207" s="103"/>
      <c r="H207" s="104"/>
      <c r="I207" s="104"/>
      <c r="J207" s="104"/>
      <c r="K207" s="104"/>
      <c r="L207" s="104"/>
      <c r="M207" s="104"/>
      <c r="N207" s="104"/>
      <c r="O207" s="104"/>
      <c r="P207" s="104"/>
      <c r="Q207" s="104"/>
      <c r="R207" s="104"/>
      <c r="S207" s="104"/>
      <c r="T207" s="104"/>
      <c r="U207" s="104"/>
      <c r="V207" s="104"/>
      <c r="W207" s="104"/>
      <c r="X207" s="104"/>
      <c r="Y207" s="104"/>
      <c r="Z207" s="96"/>
      <c r="AA207" s="96"/>
      <c r="AB207" s="96"/>
      <c r="AC207" s="96"/>
      <c r="AD207" s="96"/>
    </row>
    <row r="208" spans="2:30" s="72" customFormat="1" x14ac:dyDescent="0.35">
      <c r="B208" s="73"/>
      <c r="G208" s="103"/>
      <c r="H208" s="104"/>
      <c r="I208" s="104"/>
      <c r="J208" s="104"/>
      <c r="K208" s="104"/>
      <c r="L208" s="104"/>
      <c r="M208" s="104"/>
      <c r="N208" s="104"/>
      <c r="O208" s="104"/>
      <c r="P208" s="104"/>
      <c r="Q208" s="104"/>
      <c r="R208" s="104"/>
      <c r="S208" s="104"/>
      <c r="T208" s="104"/>
      <c r="U208" s="104"/>
      <c r="V208" s="104"/>
      <c r="W208" s="104"/>
      <c r="X208" s="104"/>
      <c r="Y208" s="104"/>
      <c r="Z208" s="96"/>
      <c r="AA208" s="96"/>
      <c r="AB208" s="96"/>
      <c r="AC208" s="96"/>
      <c r="AD208" s="96"/>
    </row>
    <row r="209" spans="2:30" s="72" customFormat="1" x14ac:dyDescent="0.35">
      <c r="B209" s="73"/>
      <c r="G209" s="103"/>
      <c r="H209" s="104"/>
      <c r="I209" s="104"/>
      <c r="J209" s="104"/>
      <c r="K209" s="104"/>
      <c r="L209" s="104"/>
      <c r="M209" s="104"/>
      <c r="N209" s="104"/>
      <c r="O209" s="104"/>
      <c r="P209" s="104"/>
      <c r="Q209" s="104"/>
      <c r="R209" s="104"/>
      <c r="S209" s="104"/>
      <c r="T209" s="104"/>
      <c r="U209" s="104"/>
      <c r="V209" s="104"/>
      <c r="W209" s="104"/>
      <c r="X209" s="104"/>
      <c r="Y209" s="104"/>
      <c r="Z209" s="96"/>
      <c r="AA209" s="96"/>
      <c r="AB209" s="96"/>
      <c r="AC209" s="96"/>
      <c r="AD209" s="96"/>
    </row>
    <row r="210" spans="2:30" s="72" customFormat="1" x14ac:dyDescent="0.35">
      <c r="B210" s="73"/>
      <c r="G210" s="103"/>
      <c r="H210" s="104"/>
      <c r="I210" s="104"/>
      <c r="J210" s="104"/>
      <c r="K210" s="104"/>
      <c r="L210" s="104"/>
      <c r="M210" s="104"/>
      <c r="N210" s="104"/>
      <c r="O210" s="104"/>
      <c r="P210" s="104"/>
      <c r="Q210" s="104"/>
      <c r="R210" s="104"/>
      <c r="S210" s="104"/>
      <c r="T210" s="104"/>
      <c r="U210" s="104"/>
      <c r="V210" s="104"/>
      <c r="W210" s="104"/>
      <c r="X210" s="104"/>
      <c r="Y210" s="104"/>
      <c r="Z210" s="96"/>
      <c r="AA210" s="96"/>
      <c r="AB210" s="96"/>
      <c r="AC210" s="96"/>
      <c r="AD210" s="96"/>
    </row>
    <row r="211" spans="2:30" s="72" customFormat="1" x14ac:dyDescent="0.35">
      <c r="B211" s="73"/>
      <c r="G211" s="103"/>
      <c r="H211" s="104"/>
      <c r="I211" s="104"/>
      <c r="J211" s="104"/>
      <c r="K211" s="104"/>
      <c r="L211" s="104"/>
      <c r="M211" s="104"/>
      <c r="N211" s="104"/>
      <c r="O211" s="104"/>
      <c r="P211" s="104"/>
      <c r="Q211" s="104"/>
      <c r="R211" s="104"/>
      <c r="S211" s="104"/>
      <c r="T211" s="104"/>
      <c r="U211" s="104"/>
      <c r="V211" s="104"/>
      <c r="W211" s="104"/>
      <c r="X211" s="104"/>
      <c r="Y211" s="104"/>
      <c r="Z211" s="96"/>
      <c r="AA211" s="96"/>
      <c r="AB211" s="96"/>
      <c r="AC211" s="96"/>
      <c r="AD211" s="96"/>
    </row>
    <row r="212" spans="2:30" s="72" customFormat="1" x14ac:dyDescent="0.35">
      <c r="B212" s="73"/>
      <c r="G212" s="103"/>
      <c r="H212" s="104"/>
      <c r="I212" s="104"/>
      <c r="J212" s="104"/>
      <c r="K212" s="104"/>
      <c r="L212" s="104"/>
      <c r="M212" s="104"/>
      <c r="N212" s="104"/>
      <c r="O212" s="104"/>
      <c r="P212" s="104"/>
      <c r="Q212" s="104"/>
      <c r="R212" s="104"/>
      <c r="S212" s="104"/>
      <c r="T212" s="104"/>
      <c r="U212" s="104"/>
      <c r="V212" s="104"/>
      <c r="W212" s="104"/>
      <c r="X212" s="104"/>
      <c r="Y212" s="104"/>
      <c r="Z212" s="96"/>
      <c r="AA212" s="96"/>
      <c r="AB212" s="96"/>
      <c r="AC212" s="96"/>
      <c r="AD212" s="96"/>
    </row>
    <row r="213" spans="2:30" s="72" customFormat="1" x14ac:dyDescent="0.35">
      <c r="B213" s="73"/>
      <c r="G213" s="103"/>
      <c r="H213" s="104"/>
      <c r="I213" s="104"/>
      <c r="J213" s="104"/>
      <c r="K213" s="104"/>
      <c r="L213" s="104"/>
      <c r="M213" s="104"/>
      <c r="N213" s="104"/>
      <c r="O213" s="104"/>
      <c r="P213" s="104"/>
      <c r="Q213" s="104"/>
      <c r="R213" s="104"/>
      <c r="S213" s="104"/>
      <c r="T213" s="104"/>
      <c r="U213" s="104"/>
      <c r="V213" s="104"/>
      <c r="W213" s="104"/>
      <c r="X213" s="104"/>
      <c r="Y213" s="104"/>
      <c r="Z213" s="96"/>
      <c r="AA213" s="96"/>
      <c r="AB213" s="96"/>
      <c r="AC213" s="96"/>
      <c r="AD213" s="96"/>
    </row>
    <row r="214" spans="2:30" s="72" customFormat="1" x14ac:dyDescent="0.35">
      <c r="B214" s="73"/>
      <c r="G214" s="103"/>
      <c r="H214" s="104"/>
      <c r="I214" s="104"/>
      <c r="J214" s="104"/>
      <c r="K214" s="104"/>
      <c r="L214" s="104"/>
      <c r="M214" s="104"/>
      <c r="N214" s="104"/>
      <c r="O214" s="104"/>
      <c r="P214" s="104"/>
      <c r="Q214" s="104"/>
      <c r="R214" s="104"/>
      <c r="S214" s="104"/>
      <c r="T214" s="104"/>
      <c r="U214" s="104"/>
      <c r="V214" s="104"/>
      <c r="W214" s="104"/>
      <c r="X214" s="104"/>
      <c r="Y214" s="104"/>
      <c r="Z214" s="96"/>
      <c r="AA214" s="96"/>
      <c r="AB214" s="96"/>
      <c r="AC214" s="96"/>
      <c r="AD214" s="96"/>
    </row>
    <row r="215" spans="2:30" s="72" customFormat="1" x14ac:dyDescent="0.35">
      <c r="B215" s="73"/>
      <c r="G215" s="103"/>
      <c r="H215" s="104"/>
      <c r="I215" s="104"/>
      <c r="J215" s="104"/>
      <c r="K215" s="104"/>
      <c r="L215" s="104"/>
      <c r="M215" s="104"/>
      <c r="N215" s="104"/>
      <c r="O215" s="104"/>
      <c r="P215" s="104"/>
      <c r="Q215" s="104"/>
      <c r="R215" s="104"/>
      <c r="S215" s="104"/>
      <c r="T215" s="104"/>
      <c r="U215" s="104"/>
      <c r="V215" s="104"/>
      <c r="W215" s="104"/>
      <c r="X215" s="104"/>
      <c r="Y215" s="104"/>
      <c r="Z215" s="96"/>
      <c r="AA215" s="96"/>
      <c r="AB215" s="96"/>
      <c r="AC215" s="96"/>
      <c r="AD215" s="96"/>
    </row>
    <row r="216" spans="2:30" s="72" customFormat="1" x14ac:dyDescent="0.35">
      <c r="B216" s="73"/>
      <c r="G216" s="103"/>
      <c r="H216" s="104"/>
      <c r="I216" s="104"/>
      <c r="J216" s="104"/>
      <c r="K216" s="104"/>
      <c r="L216" s="104"/>
      <c r="M216" s="104"/>
      <c r="N216" s="104"/>
      <c r="O216" s="104"/>
      <c r="P216" s="104"/>
      <c r="Q216" s="104"/>
      <c r="R216" s="104"/>
      <c r="S216" s="104"/>
      <c r="T216" s="104"/>
      <c r="U216" s="104"/>
      <c r="V216" s="104"/>
      <c r="W216" s="104"/>
      <c r="X216" s="104"/>
      <c r="Y216" s="104"/>
      <c r="Z216" s="96"/>
      <c r="AA216" s="96"/>
      <c r="AB216" s="96"/>
      <c r="AC216" s="96"/>
      <c r="AD216" s="96"/>
    </row>
    <row r="217" spans="2:30" s="72" customFormat="1" x14ac:dyDescent="0.35">
      <c r="B217" s="73"/>
      <c r="G217" s="103"/>
      <c r="H217" s="104"/>
      <c r="I217" s="104"/>
      <c r="J217" s="104"/>
      <c r="K217" s="104"/>
      <c r="L217" s="104"/>
      <c r="M217" s="104"/>
      <c r="N217" s="104"/>
      <c r="O217" s="104"/>
      <c r="P217" s="104"/>
      <c r="Q217" s="104"/>
      <c r="R217" s="104"/>
      <c r="S217" s="104"/>
      <c r="T217" s="104"/>
      <c r="U217" s="104"/>
      <c r="V217" s="104"/>
      <c r="W217" s="104"/>
      <c r="X217" s="104"/>
      <c r="Y217" s="104"/>
      <c r="Z217" s="96"/>
      <c r="AA217" s="96"/>
      <c r="AB217" s="96"/>
      <c r="AC217" s="96"/>
      <c r="AD217" s="96"/>
    </row>
    <row r="218" spans="2:30" s="72" customFormat="1" x14ac:dyDescent="0.35">
      <c r="B218" s="73"/>
      <c r="G218" s="103"/>
      <c r="H218" s="104"/>
      <c r="I218" s="104"/>
      <c r="J218" s="104"/>
      <c r="K218" s="104"/>
      <c r="L218" s="104"/>
      <c r="M218" s="104"/>
      <c r="N218" s="104"/>
      <c r="O218" s="104"/>
      <c r="P218" s="104"/>
      <c r="Q218" s="104"/>
      <c r="R218" s="104"/>
      <c r="S218" s="104"/>
      <c r="T218" s="104"/>
      <c r="U218" s="104"/>
      <c r="V218" s="104"/>
      <c r="W218" s="104"/>
      <c r="X218" s="104"/>
      <c r="Y218" s="104"/>
      <c r="Z218" s="96"/>
      <c r="AA218" s="96"/>
      <c r="AB218" s="96"/>
      <c r="AC218" s="96"/>
      <c r="AD218" s="96"/>
    </row>
    <row r="219" spans="2:30" s="72" customFormat="1" x14ac:dyDescent="0.35">
      <c r="B219" s="73"/>
      <c r="G219" s="103"/>
      <c r="H219" s="104"/>
      <c r="I219" s="104"/>
      <c r="J219" s="104"/>
      <c r="K219" s="104"/>
      <c r="L219" s="104"/>
      <c r="M219" s="104"/>
      <c r="N219" s="104"/>
      <c r="O219" s="104"/>
      <c r="P219" s="104"/>
      <c r="Q219" s="104"/>
      <c r="R219" s="104"/>
      <c r="S219" s="104"/>
      <c r="T219" s="104"/>
      <c r="U219" s="104"/>
      <c r="V219" s="104"/>
      <c r="W219" s="104"/>
      <c r="X219" s="104"/>
      <c r="Y219" s="104"/>
      <c r="Z219" s="96"/>
      <c r="AA219" s="96"/>
      <c r="AB219" s="96"/>
      <c r="AC219" s="96"/>
      <c r="AD219" s="96"/>
    </row>
    <row r="220" spans="2:30" s="72" customFormat="1" x14ac:dyDescent="0.35">
      <c r="B220" s="73"/>
      <c r="G220" s="103"/>
      <c r="H220" s="104"/>
      <c r="I220" s="104"/>
      <c r="J220" s="104"/>
      <c r="K220" s="104"/>
      <c r="L220" s="104"/>
      <c r="M220" s="104"/>
      <c r="N220" s="104"/>
      <c r="O220" s="104"/>
      <c r="P220" s="104"/>
      <c r="Q220" s="104"/>
      <c r="R220" s="104"/>
      <c r="S220" s="104"/>
      <c r="T220" s="104"/>
      <c r="U220" s="104"/>
      <c r="V220" s="104"/>
      <c r="W220" s="104"/>
      <c r="X220" s="104"/>
      <c r="Y220" s="104"/>
      <c r="Z220" s="96"/>
      <c r="AA220" s="96"/>
      <c r="AB220" s="96"/>
      <c r="AC220" s="96"/>
      <c r="AD220" s="96"/>
    </row>
    <row r="221" spans="2:30" s="72" customFormat="1" x14ac:dyDescent="0.35">
      <c r="B221" s="73"/>
      <c r="G221" s="103"/>
      <c r="H221" s="104"/>
      <c r="I221" s="104"/>
      <c r="J221" s="104"/>
      <c r="K221" s="104"/>
      <c r="L221" s="104"/>
      <c r="M221" s="104"/>
      <c r="N221" s="104"/>
      <c r="O221" s="104"/>
      <c r="P221" s="104"/>
      <c r="Q221" s="104"/>
      <c r="R221" s="104"/>
      <c r="S221" s="104"/>
      <c r="T221" s="104"/>
      <c r="U221" s="104"/>
      <c r="V221" s="104"/>
      <c r="W221" s="104"/>
      <c r="X221" s="104"/>
      <c r="Y221" s="104"/>
      <c r="Z221" s="96"/>
      <c r="AA221" s="96"/>
      <c r="AB221" s="96"/>
      <c r="AC221" s="96"/>
      <c r="AD221" s="96"/>
    </row>
    <row r="222" spans="2:30" s="72" customFormat="1" x14ac:dyDescent="0.35">
      <c r="B222" s="73"/>
      <c r="G222" s="103"/>
      <c r="H222" s="104"/>
      <c r="I222" s="104"/>
      <c r="J222" s="104"/>
      <c r="K222" s="104"/>
      <c r="L222" s="104"/>
      <c r="M222" s="104"/>
      <c r="N222" s="104"/>
      <c r="O222" s="104"/>
      <c r="P222" s="104"/>
      <c r="Q222" s="104"/>
      <c r="R222" s="104"/>
      <c r="S222" s="104"/>
      <c r="T222" s="104"/>
      <c r="U222" s="104"/>
      <c r="V222" s="104"/>
      <c r="W222" s="104"/>
      <c r="X222" s="104"/>
      <c r="Y222" s="104"/>
      <c r="Z222" s="96"/>
      <c r="AA222" s="96"/>
      <c r="AB222" s="96"/>
      <c r="AC222" s="96"/>
      <c r="AD222" s="96"/>
    </row>
    <row r="223" spans="2:30" s="72" customFormat="1" x14ac:dyDescent="0.35">
      <c r="B223" s="73"/>
      <c r="G223" s="103"/>
      <c r="H223" s="104"/>
      <c r="I223" s="104"/>
      <c r="J223" s="104"/>
      <c r="K223" s="104"/>
      <c r="L223" s="104"/>
      <c r="M223" s="104"/>
      <c r="N223" s="104"/>
      <c r="O223" s="104"/>
      <c r="P223" s="104"/>
      <c r="Q223" s="104"/>
      <c r="R223" s="104"/>
      <c r="S223" s="104"/>
      <c r="T223" s="104"/>
      <c r="U223" s="104"/>
      <c r="V223" s="104"/>
      <c r="W223" s="104"/>
      <c r="X223" s="104"/>
      <c r="Y223" s="104"/>
      <c r="Z223" s="96"/>
      <c r="AA223" s="96"/>
      <c r="AB223" s="96"/>
      <c r="AC223" s="96"/>
      <c r="AD223" s="96"/>
    </row>
    <row r="224" spans="2:30" s="72" customFormat="1" x14ac:dyDescent="0.35">
      <c r="B224" s="73"/>
      <c r="G224" s="103"/>
      <c r="H224" s="104"/>
      <c r="I224" s="104"/>
      <c r="J224" s="104"/>
      <c r="K224" s="104"/>
      <c r="L224" s="104"/>
      <c r="M224" s="104"/>
      <c r="N224" s="104"/>
      <c r="O224" s="104"/>
      <c r="P224" s="104"/>
      <c r="Q224" s="104"/>
      <c r="R224" s="104"/>
      <c r="S224" s="104"/>
      <c r="T224" s="104"/>
      <c r="U224" s="104"/>
      <c r="V224" s="104"/>
      <c r="W224" s="104"/>
      <c r="X224" s="104"/>
      <c r="Y224" s="104"/>
      <c r="Z224" s="96"/>
      <c r="AA224" s="96"/>
      <c r="AB224" s="96"/>
      <c r="AC224" s="96"/>
      <c r="AD224" s="96"/>
    </row>
    <row r="225" spans="2:30" s="72" customFormat="1" x14ac:dyDescent="0.35">
      <c r="B225" s="73"/>
      <c r="G225" s="103"/>
      <c r="H225" s="104"/>
      <c r="I225" s="104"/>
      <c r="J225" s="104"/>
      <c r="K225" s="104"/>
      <c r="L225" s="104"/>
      <c r="M225" s="104"/>
      <c r="N225" s="104"/>
      <c r="O225" s="104"/>
      <c r="P225" s="104"/>
      <c r="Q225" s="104"/>
      <c r="R225" s="104"/>
      <c r="S225" s="104"/>
      <c r="T225" s="104"/>
      <c r="U225" s="104"/>
      <c r="V225" s="104"/>
      <c r="W225" s="104"/>
      <c r="X225" s="104"/>
      <c r="Y225" s="104"/>
      <c r="Z225" s="96"/>
      <c r="AA225" s="96"/>
      <c r="AB225" s="96"/>
      <c r="AC225" s="96"/>
      <c r="AD225" s="96"/>
    </row>
    <row r="226" spans="2:30" s="72" customFormat="1" x14ac:dyDescent="0.35">
      <c r="B226" s="73"/>
      <c r="G226" s="103"/>
      <c r="H226" s="104"/>
      <c r="I226" s="104"/>
      <c r="J226" s="104"/>
      <c r="K226" s="104"/>
      <c r="L226" s="104"/>
      <c r="M226" s="104"/>
      <c r="N226" s="104"/>
      <c r="O226" s="104"/>
      <c r="P226" s="104"/>
      <c r="Q226" s="104"/>
      <c r="R226" s="104"/>
      <c r="S226" s="104"/>
      <c r="T226" s="104"/>
      <c r="U226" s="104"/>
      <c r="V226" s="104"/>
      <c r="W226" s="104"/>
      <c r="X226" s="104"/>
      <c r="Y226" s="104"/>
      <c r="Z226" s="96"/>
      <c r="AA226" s="96"/>
      <c r="AB226" s="96"/>
      <c r="AC226" s="96"/>
      <c r="AD226" s="96"/>
    </row>
    <row r="227" spans="2:30" s="72" customFormat="1" x14ac:dyDescent="0.35">
      <c r="B227" s="73"/>
      <c r="G227" s="103"/>
      <c r="H227" s="104"/>
      <c r="I227" s="104"/>
      <c r="J227" s="104"/>
      <c r="K227" s="104"/>
      <c r="L227" s="104"/>
      <c r="M227" s="104"/>
      <c r="N227" s="104"/>
      <c r="O227" s="104"/>
      <c r="P227" s="104"/>
      <c r="Q227" s="104"/>
      <c r="R227" s="104"/>
      <c r="S227" s="104"/>
      <c r="T227" s="104"/>
      <c r="U227" s="104"/>
      <c r="V227" s="104"/>
      <c r="W227" s="104"/>
      <c r="X227" s="104"/>
      <c r="Y227" s="104"/>
      <c r="Z227" s="96"/>
      <c r="AA227" s="96"/>
      <c r="AB227" s="96"/>
      <c r="AC227" s="96"/>
      <c r="AD227" s="96"/>
    </row>
    <row r="228" spans="2:30" s="72" customFormat="1" x14ac:dyDescent="0.35">
      <c r="B228" s="73"/>
      <c r="G228" s="103"/>
      <c r="H228" s="104"/>
      <c r="I228" s="104"/>
      <c r="J228" s="104"/>
      <c r="K228" s="104"/>
      <c r="L228" s="104"/>
      <c r="M228" s="104"/>
      <c r="N228" s="104"/>
      <c r="O228" s="104"/>
      <c r="P228" s="104"/>
      <c r="Q228" s="104"/>
      <c r="R228" s="104"/>
      <c r="S228" s="104"/>
      <c r="T228" s="104"/>
      <c r="U228" s="104"/>
      <c r="V228" s="104"/>
      <c r="W228" s="104"/>
      <c r="X228" s="104"/>
      <c r="Y228" s="104"/>
      <c r="Z228" s="96"/>
      <c r="AA228" s="96"/>
      <c r="AB228" s="96"/>
      <c r="AC228" s="96"/>
      <c r="AD228" s="96"/>
    </row>
    <row r="229" spans="2:30" s="72" customFormat="1" x14ac:dyDescent="0.35">
      <c r="B229" s="73"/>
      <c r="G229" s="103"/>
      <c r="H229" s="104"/>
      <c r="I229" s="104"/>
      <c r="J229" s="104"/>
      <c r="K229" s="104"/>
      <c r="L229" s="104"/>
      <c r="M229" s="104"/>
      <c r="N229" s="104"/>
      <c r="O229" s="104"/>
      <c r="P229" s="104"/>
      <c r="Q229" s="104"/>
      <c r="R229" s="104"/>
      <c r="S229" s="104"/>
      <c r="T229" s="104"/>
      <c r="U229" s="104"/>
      <c r="V229" s="104"/>
      <c r="W229" s="104"/>
      <c r="X229" s="104"/>
      <c r="Y229" s="104"/>
      <c r="Z229" s="96"/>
      <c r="AA229" s="96"/>
      <c r="AB229" s="96"/>
      <c r="AC229" s="96"/>
      <c r="AD229" s="96"/>
    </row>
    <row r="230" spans="2:30" s="72" customFormat="1" x14ac:dyDescent="0.35">
      <c r="B230" s="73"/>
      <c r="G230" s="103"/>
      <c r="H230" s="104"/>
      <c r="I230" s="104"/>
      <c r="J230" s="104"/>
      <c r="K230" s="104"/>
      <c r="L230" s="104"/>
      <c r="M230" s="104"/>
      <c r="N230" s="104"/>
      <c r="O230" s="104"/>
      <c r="P230" s="104"/>
      <c r="Q230" s="104"/>
      <c r="R230" s="104"/>
      <c r="S230" s="104"/>
      <c r="T230" s="104"/>
      <c r="U230" s="104"/>
      <c r="V230" s="104"/>
      <c r="W230" s="104"/>
      <c r="X230" s="104"/>
      <c r="Y230" s="104"/>
      <c r="Z230" s="96"/>
      <c r="AA230" s="96"/>
      <c r="AB230" s="96"/>
      <c r="AC230" s="96"/>
      <c r="AD230" s="96"/>
    </row>
    <row r="231" spans="2:30" s="99" customFormat="1" x14ac:dyDescent="0.35">
      <c r="B231" s="98"/>
      <c r="G231" s="103"/>
      <c r="H231" s="104"/>
      <c r="I231" s="104"/>
      <c r="J231" s="104"/>
      <c r="K231" s="104"/>
      <c r="L231" s="104"/>
      <c r="M231" s="104"/>
      <c r="N231" s="104"/>
      <c r="O231" s="104"/>
      <c r="P231" s="104"/>
      <c r="Q231" s="104"/>
      <c r="R231" s="104"/>
      <c r="S231" s="104"/>
      <c r="T231" s="104"/>
      <c r="U231" s="104"/>
      <c r="V231" s="104"/>
      <c r="W231" s="104"/>
      <c r="X231" s="104"/>
      <c r="Y231" s="104"/>
      <c r="Z231" s="96"/>
      <c r="AA231" s="96"/>
      <c r="AB231" s="96"/>
      <c r="AC231" s="96"/>
      <c r="AD231" s="96"/>
    </row>
    <row r="232" spans="2:30" s="99" customFormat="1" x14ac:dyDescent="0.35">
      <c r="B232" s="98"/>
      <c r="G232" s="103"/>
      <c r="H232" s="104"/>
      <c r="I232" s="104"/>
      <c r="J232" s="104"/>
      <c r="K232" s="104"/>
      <c r="L232" s="104"/>
      <c r="M232" s="104"/>
      <c r="N232" s="104"/>
      <c r="O232" s="104"/>
      <c r="P232" s="104"/>
      <c r="Q232" s="104"/>
      <c r="R232" s="104"/>
      <c r="S232" s="104"/>
      <c r="T232" s="104"/>
      <c r="U232" s="104"/>
      <c r="V232" s="104"/>
      <c r="W232" s="104"/>
      <c r="X232" s="104"/>
      <c r="Y232" s="104"/>
      <c r="Z232" s="96"/>
      <c r="AA232" s="96"/>
      <c r="AB232" s="96"/>
      <c r="AC232" s="96"/>
      <c r="AD232" s="96"/>
    </row>
    <row r="233" spans="2:30" s="99" customFormat="1" x14ac:dyDescent="0.35">
      <c r="B233" s="98"/>
      <c r="G233" s="103"/>
      <c r="H233" s="104"/>
      <c r="I233" s="104"/>
      <c r="J233" s="104"/>
      <c r="K233" s="104"/>
      <c r="L233" s="104"/>
      <c r="M233" s="104"/>
      <c r="N233" s="104"/>
      <c r="O233" s="104"/>
      <c r="P233" s="104"/>
      <c r="Q233" s="104"/>
      <c r="R233" s="104"/>
      <c r="S233" s="104"/>
      <c r="T233" s="104"/>
      <c r="U233" s="104"/>
      <c r="V233" s="104"/>
      <c r="W233" s="104"/>
      <c r="X233" s="104"/>
      <c r="Y233" s="104"/>
      <c r="Z233" s="96"/>
      <c r="AA233" s="96"/>
      <c r="AB233" s="96"/>
      <c r="AC233" s="96"/>
      <c r="AD233" s="96"/>
    </row>
    <row r="234" spans="2:30" s="99" customFormat="1" x14ac:dyDescent="0.35">
      <c r="B234" s="98"/>
      <c r="G234" s="103"/>
      <c r="H234" s="104"/>
      <c r="I234" s="104"/>
      <c r="J234" s="104"/>
      <c r="K234" s="104"/>
      <c r="L234" s="104"/>
      <c r="M234" s="104"/>
      <c r="N234" s="104"/>
      <c r="O234" s="104"/>
      <c r="P234" s="104"/>
      <c r="Q234" s="104"/>
      <c r="R234" s="104"/>
      <c r="S234" s="104"/>
      <c r="T234" s="104"/>
      <c r="U234" s="104"/>
      <c r="V234" s="104"/>
      <c r="W234" s="104"/>
      <c r="X234" s="104"/>
      <c r="Y234" s="104"/>
      <c r="Z234" s="96"/>
      <c r="AA234" s="96"/>
      <c r="AB234" s="96"/>
      <c r="AC234" s="96"/>
      <c r="AD234" s="96"/>
    </row>
    <row r="235" spans="2:30" s="99" customFormat="1" x14ac:dyDescent="0.35">
      <c r="B235" s="98"/>
      <c r="G235" s="103"/>
      <c r="H235" s="104"/>
      <c r="I235" s="104"/>
      <c r="J235" s="104"/>
      <c r="K235" s="104"/>
      <c r="L235" s="104"/>
      <c r="M235" s="104"/>
      <c r="N235" s="104"/>
      <c r="O235" s="104"/>
      <c r="P235" s="104"/>
      <c r="Q235" s="104"/>
      <c r="R235" s="104"/>
      <c r="S235" s="104"/>
      <c r="T235" s="104"/>
      <c r="U235" s="104"/>
      <c r="V235" s="104"/>
      <c r="W235" s="104"/>
      <c r="X235" s="104"/>
      <c r="Y235" s="104"/>
      <c r="Z235" s="96"/>
      <c r="AA235" s="96"/>
      <c r="AB235" s="96"/>
      <c r="AC235" s="96"/>
      <c r="AD235" s="96"/>
    </row>
    <row r="236" spans="2:30" s="99" customFormat="1" x14ac:dyDescent="0.35">
      <c r="B236" s="98"/>
      <c r="G236" s="103"/>
      <c r="H236" s="104"/>
      <c r="I236" s="104"/>
      <c r="J236" s="104"/>
      <c r="K236" s="104"/>
      <c r="L236" s="104"/>
      <c r="M236" s="104"/>
      <c r="N236" s="104"/>
      <c r="O236" s="104"/>
      <c r="P236" s="104"/>
      <c r="Q236" s="104"/>
      <c r="R236" s="104"/>
      <c r="S236" s="104"/>
      <c r="T236" s="104"/>
      <c r="U236" s="104"/>
      <c r="V236" s="104"/>
      <c r="W236" s="104"/>
      <c r="X236" s="104"/>
      <c r="Y236" s="104"/>
      <c r="Z236" s="96"/>
      <c r="AA236" s="96"/>
      <c r="AB236" s="96"/>
      <c r="AC236" s="96"/>
      <c r="AD236" s="96"/>
    </row>
    <row r="237" spans="2:30" s="99" customFormat="1" x14ac:dyDescent="0.35">
      <c r="B237" s="98"/>
      <c r="G237" s="103"/>
      <c r="H237" s="104"/>
      <c r="I237" s="104"/>
      <c r="J237" s="104"/>
      <c r="K237" s="104"/>
      <c r="L237" s="104"/>
      <c r="M237" s="104"/>
      <c r="N237" s="104"/>
      <c r="O237" s="104"/>
      <c r="P237" s="104"/>
      <c r="Q237" s="104"/>
      <c r="R237" s="104"/>
      <c r="S237" s="104"/>
      <c r="T237" s="104"/>
      <c r="U237" s="104"/>
      <c r="V237" s="104"/>
      <c r="W237" s="104"/>
      <c r="X237" s="104"/>
      <c r="Y237" s="104"/>
      <c r="Z237" s="96"/>
      <c r="AA237" s="96"/>
      <c r="AB237" s="96"/>
      <c r="AC237" s="96"/>
      <c r="AD237" s="96"/>
    </row>
    <row r="238" spans="2:30" s="99" customFormat="1" x14ac:dyDescent="0.35">
      <c r="B238" s="98"/>
      <c r="G238" s="103"/>
      <c r="H238" s="104"/>
      <c r="I238" s="104"/>
      <c r="J238" s="104"/>
      <c r="K238" s="104"/>
      <c r="L238" s="104"/>
      <c r="M238" s="104"/>
      <c r="N238" s="104"/>
      <c r="O238" s="104"/>
      <c r="P238" s="104"/>
      <c r="Q238" s="104"/>
      <c r="R238" s="104"/>
      <c r="S238" s="104"/>
      <c r="T238" s="104"/>
      <c r="U238" s="104"/>
      <c r="V238" s="104"/>
      <c r="W238" s="104"/>
      <c r="X238" s="104"/>
      <c r="Y238" s="104"/>
      <c r="Z238" s="96"/>
      <c r="AA238" s="96"/>
      <c r="AB238" s="96"/>
      <c r="AC238" s="96"/>
      <c r="AD238" s="96"/>
    </row>
    <row r="239" spans="2:30" s="99" customFormat="1" x14ac:dyDescent="0.35">
      <c r="B239" s="98"/>
      <c r="G239" s="103"/>
      <c r="H239" s="104"/>
      <c r="I239" s="104"/>
      <c r="J239" s="104"/>
      <c r="K239" s="104"/>
      <c r="L239" s="104"/>
      <c r="M239" s="104"/>
      <c r="N239" s="104"/>
      <c r="O239" s="104"/>
      <c r="P239" s="104"/>
      <c r="Q239" s="104"/>
      <c r="R239" s="104"/>
      <c r="S239" s="104"/>
      <c r="T239" s="104"/>
      <c r="U239" s="104"/>
      <c r="V239" s="104"/>
      <c r="W239" s="104"/>
      <c r="X239" s="104"/>
      <c r="Y239" s="104"/>
      <c r="Z239" s="96"/>
      <c r="AA239" s="96"/>
      <c r="AB239" s="96"/>
      <c r="AC239" s="96"/>
      <c r="AD239" s="96"/>
    </row>
    <row r="240" spans="2:30" s="99" customFormat="1" x14ac:dyDescent="0.35">
      <c r="B240" s="98"/>
      <c r="G240" s="103"/>
      <c r="H240" s="104"/>
      <c r="I240" s="104"/>
      <c r="J240" s="104"/>
      <c r="K240" s="104"/>
      <c r="L240" s="104"/>
      <c r="M240" s="104"/>
      <c r="N240" s="104"/>
      <c r="O240" s="104"/>
      <c r="P240" s="104"/>
      <c r="Q240" s="104"/>
      <c r="R240" s="104"/>
      <c r="S240" s="104"/>
      <c r="T240" s="104"/>
      <c r="U240" s="104"/>
      <c r="V240" s="104"/>
      <c r="W240" s="104"/>
      <c r="X240" s="104"/>
      <c r="Y240" s="104"/>
      <c r="Z240" s="96"/>
      <c r="AA240" s="96"/>
      <c r="AB240" s="96"/>
      <c r="AC240" s="96"/>
      <c r="AD240" s="96"/>
    </row>
    <row r="241" spans="2:30" s="99" customFormat="1" x14ac:dyDescent="0.35">
      <c r="B241" s="98"/>
      <c r="G241" s="103"/>
      <c r="H241" s="104"/>
      <c r="I241" s="104"/>
      <c r="J241" s="104"/>
      <c r="K241" s="104"/>
      <c r="L241" s="104"/>
      <c r="M241" s="104"/>
      <c r="N241" s="104"/>
      <c r="O241" s="104"/>
      <c r="P241" s="104"/>
      <c r="Q241" s="104"/>
      <c r="R241" s="104"/>
      <c r="S241" s="104"/>
      <c r="T241" s="104"/>
      <c r="U241" s="104"/>
      <c r="V241" s="104"/>
      <c r="W241" s="104"/>
      <c r="X241" s="104"/>
      <c r="Y241" s="104"/>
      <c r="Z241" s="96"/>
      <c r="AA241" s="96"/>
      <c r="AB241" s="96"/>
      <c r="AC241" s="96"/>
      <c r="AD241" s="96"/>
    </row>
    <row r="242" spans="2:30" s="99" customFormat="1" x14ac:dyDescent="0.35">
      <c r="B242" s="98"/>
      <c r="G242" s="103"/>
      <c r="H242" s="104"/>
      <c r="I242" s="104"/>
      <c r="J242" s="104"/>
      <c r="K242" s="104"/>
      <c r="L242" s="104"/>
      <c r="M242" s="104"/>
      <c r="N242" s="104"/>
      <c r="O242" s="104"/>
      <c r="P242" s="104"/>
      <c r="Q242" s="104"/>
      <c r="R242" s="104"/>
      <c r="S242" s="104"/>
      <c r="T242" s="104"/>
      <c r="U242" s="104"/>
      <c r="V242" s="104"/>
      <c r="W242" s="104"/>
      <c r="X242" s="104"/>
      <c r="Y242" s="104"/>
      <c r="Z242" s="96"/>
      <c r="AA242" s="96"/>
      <c r="AB242" s="96"/>
      <c r="AC242" s="96"/>
      <c r="AD242" s="96"/>
    </row>
    <row r="243" spans="2:30" s="99" customFormat="1" x14ac:dyDescent="0.35">
      <c r="B243" s="98"/>
      <c r="G243" s="103"/>
      <c r="H243" s="104"/>
      <c r="I243" s="104"/>
      <c r="J243" s="104"/>
      <c r="K243" s="104"/>
      <c r="L243" s="104"/>
      <c r="M243" s="104"/>
      <c r="N243" s="104"/>
      <c r="O243" s="104"/>
      <c r="P243" s="104"/>
      <c r="Q243" s="104"/>
      <c r="R243" s="104"/>
      <c r="S243" s="104"/>
      <c r="T243" s="104"/>
      <c r="U243" s="104"/>
      <c r="V243" s="104"/>
      <c r="W243" s="104"/>
      <c r="X243" s="104"/>
      <c r="Y243" s="104"/>
      <c r="Z243" s="96"/>
      <c r="AA243" s="96"/>
      <c r="AB243" s="96"/>
      <c r="AC243" s="96"/>
      <c r="AD243" s="96"/>
    </row>
    <row r="244" spans="2:30" s="99" customFormat="1" x14ac:dyDescent="0.35">
      <c r="B244" s="98"/>
      <c r="G244" s="103"/>
      <c r="H244" s="104"/>
      <c r="I244" s="104"/>
      <c r="J244" s="104"/>
      <c r="K244" s="104"/>
      <c r="L244" s="104"/>
      <c r="M244" s="104"/>
      <c r="N244" s="104"/>
      <c r="O244" s="104"/>
      <c r="P244" s="104"/>
      <c r="Q244" s="104"/>
      <c r="R244" s="104"/>
      <c r="S244" s="104"/>
      <c r="T244" s="104"/>
      <c r="U244" s="104"/>
      <c r="V244" s="104"/>
      <c r="W244" s="104"/>
      <c r="X244" s="104"/>
      <c r="Y244" s="104"/>
      <c r="Z244" s="96"/>
      <c r="AA244" s="96"/>
      <c r="AB244" s="96"/>
      <c r="AC244" s="96"/>
      <c r="AD244" s="96"/>
    </row>
    <row r="245" spans="2:30" s="99" customFormat="1" x14ac:dyDescent="0.35">
      <c r="B245" s="98"/>
      <c r="G245" s="103"/>
      <c r="H245" s="104"/>
      <c r="I245" s="104"/>
      <c r="J245" s="104"/>
      <c r="K245" s="104"/>
      <c r="L245" s="104"/>
      <c r="M245" s="104"/>
      <c r="N245" s="104"/>
      <c r="O245" s="104"/>
      <c r="P245" s="104"/>
      <c r="Q245" s="104"/>
      <c r="R245" s="104"/>
      <c r="S245" s="104"/>
      <c r="T245" s="104"/>
      <c r="U245" s="104"/>
      <c r="V245" s="104"/>
      <c r="W245" s="104"/>
      <c r="X245" s="104"/>
      <c r="Y245" s="104"/>
      <c r="Z245" s="96"/>
      <c r="AA245" s="96"/>
      <c r="AB245" s="96"/>
      <c r="AC245" s="96"/>
      <c r="AD245" s="96"/>
    </row>
    <row r="246" spans="2:30" s="99" customFormat="1" x14ac:dyDescent="0.35">
      <c r="B246" s="98"/>
      <c r="G246" s="103"/>
      <c r="H246" s="104"/>
      <c r="I246" s="104"/>
      <c r="J246" s="104"/>
      <c r="K246" s="104"/>
      <c r="L246" s="104"/>
      <c r="M246" s="104"/>
      <c r="N246" s="104"/>
      <c r="O246" s="104"/>
      <c r="P246" s="104"/>
      <c r="Q246" s="104"/>
      <c r="R246" s="104"/>
      <c r="S246" s="104"/>
      <c r="T246" s="104"/>
      <c r="U246" s="104"/>
      <c r="V246" s="104"/>
      <c r="W246" s="104"/>
      <c r="X246" s="104"/>
      <c r="Y246" s="104"/>
      <c r="Z246" s="96"/>
      <c r="AA246" s="96"/>
      <c r="AB246" s="96"/>
      <c r="AC246" s="96"/>
      <c r="AD246" s="96"/>
    </row>
    <row r="247" spans="2:30" s="99" customFormat="1" x14ac:dyDescent="0.35">
      <c r="B247" s="98"/>
      <c r="G247" s="103"/>
      <c r="H247" s="104"/>
      <c r="I247" s="104"/>
      <c r="J247" s="104"/>
      <c r="K247" s="104"/>
      <c r="L247" s="104"/>
      <c r="M247" s="104"/>
      <c r="N247" s="104"/>
      <c r="O247" s="104"/>
      <c r="P247" s="104"/>
      <c r="Q247" s="104"/>
      <c r="R247" s="104"/>
      <c r="S247" s="104"/>
      <c r="T247" s="104"/>
      <c r="U247" s="104"/>
      <c r="V247" s="104"/>
      <c r="W247" s="104"/>
      <c r="X247" s="104"/>
      <c r="Y247" s="104"/>
      <c r="Z247" s="96"/>
      <c r="AA247" s="96"/>
      <c r="AB247" s="96"/>
      <c r="AC247" s="96"/>
      <c r="AD247" s="96"/>
    </row>
    <row r="248" spans="2:30" s="99" customFormat="1" x14ac:dyDescent="0.35">
      <c r="B248" s="98"/>
      <c r="G248" s="103"/>
      <c r="H248" s="104"/>
      <c r="I248" s="104"/>
      <c r="J248" s="104"/>
      <c r="K248" s="104"/>
      <c r="L248" s="104"/>
      <c r="M248" s="104"/>
      <c r="N248" s="104"/>
      <c r="O248" s="104"/>
      <c r="P248" s="104"/>
      <c r="Q248" s="104"/>
      <c r="R248" s="104"/>
      <c r="S248" s="104"/>
      <c r="T248" s="104"/>
      <c r="U248" s="104"/>
      <c r="V248" s="104"/>
      <c r="W248" s="104"/>
      <c r="X248" s="104"/>
      <c r="Y248" s="104"/>
      <c r="Z248" s="96"/>
      <c r="AA248" s="96"/>
      <c r="AB248" s="96"/>
      <c r="AC248" s="96"/>
      <c r="AD248" s="96"/>
    </row>
    <row r="249" spans="2:30" s="99" customFormat="1" x14ac:dyDescent="0.35">
      <c r="B249" s="98"/>
      <c r="G249" s="103"/>
      <c r="H249" s="104"/>
      <c r="I249" s="104"/>
      <c r="J249" s="104"/>
      <c r="K249" s="104"/>
      <c r="L249" s="104"/>
      <c r="M249" s="104"/>
      <c r="N249" s="104"/>
      <c r="O249" s="104"/>
      <c r="P249" s="104"/>
      <c r="Q249" s="104"/>
      <c r="R249" s="104"/>
      <c r="S249" s="104"/>
      <c r="T249" s="104"/>
      <c r="U249" s="104"/>
      <c r="V249" s="104"/>
      <c r="W249" s="104"/>
      <c r="X249" s="104"/>
      <c r="Y249" s="104"/>
      <c r="Z249" s="96"/>
      <c r="AA249" s="96"/>
      <c r="AB249" s="96"/>
      <c r="AC249" s="96"/>
      <c r="AD249" s="96"/>
    </row>
    <row r="250" spans="2:30" s="99" customFormat="1" x14ac:dyDescent="0.35">
      <c r="B250" s="98"/>
      <c r="G250" s="103"/>
      <c r="H250" s="104"/>
      <c r="I250" s="104"/>
      <c r="J250" s="104"/>
      <c r="K250" s="104"/>
      <c r="L250" s="104"/>
      <c r="M250" s="104"/>
      <c r="N250" s="104"/>
      <c r="O250" s="104"/>
      <c r="P250" s="104"/>
      <c r="Q250" s="104"/>
      <c r="R250" s="104"/>
      <c r="S250" s="104"/>
      <c r="T250" s="104"/>
      <c r="U250" s="104"/>
      <c r="V250" s="104"/>
      <c r="W250" s="104"/>
      <c r="X250" s="104"/>
      <c r="Y250" s="104"/>
      <c r="Z250" s="96"/>
      <c r="AA250" s="96"/>
      <c r="AB250" s="96"/>
      <c r="AC250" s="96"/>
      <c r="AD250" s="96"/>
    </row>
    <row r="251" spans="2:30" s="99" customFormat="1" x14ac:dyDescent="0.35">
      <c r="B251" s="98"/>
      <c r="G251" s="103"/>
      <c r="H251" s="104"/>
      <c r="I251" s="104"/>
      <c r="J251" s="104"/>
      <c r="K251" s="104"/>
      <c r="L251" s="104"/>
      <c r="M251" s="104"/>
      <c r="N251" s="104"/>
      <c r="O251" s="104"/>
      <c r="P251" s="104"/>
      <c r="Q251" s="104"/>
      <c r="R251" s="104"/>
      <c r="S251" s="104"/>
      <c r="T251" s="104"/>
      <c r="U251" s="104"/>
      <c r="V251" s="104"/>
      <c r="W251" s="104"/>
      <c r="X251" s="104"/>
      <c r="Y251" s="104"/>
      <c r="Z251" s="96"/>
      <c r="AA251" s="96"/>
      <c r="AB251" s="96"/>
      <c r="AC251" s="96"/>
      <c r="AD251" s="96"/>
    </row>
    <row r="252" spans="2:30" s="99" customFormat="1" x14ac:dyDescent="0.35">
      <c r="B252" s="98"/>
      <c r="G252" s="103"/>
      <c r="H252" s="104"/>
      <c r="I252" s="104"/>
      <c r="J252" s="104"/>
      <c r="K252" s="104"/>
      <c r="L252" s="104"/>
      <c r="M252" s="104"/>
      <c r="N252" s="104"/>
      <c r="O252" s="104"/>
      <c r="P252" s="104"/>
      <c r="Q252" s="104"/>
      <c r="R252" s="104"/>
      <c r="S252" s="104"/>
      <c r="T252" s="104"/>
      <c r="U252" s="104"/>
      <c r="V252" s="104"/>
      <c r="W252" s="104"/>
      <c r="X252" s="104"/>
      <c r="Y252" s="104"/>
      <c r="Z252" s="96"/>
      <c r="AA252" s="96"/>
      <c r="AB252" s="96"/>
      <c r="AC252" s="96"/>
      <c r="AD252" s="96"/>
    </row>
    <row r="253" spans="2:30" s="99" customFormat="1" x14ac:dyDescent="0.35">
      <c r="B253" s="98"/>
      <c r="G253" s="103"/>
      <c r="H253" s="104"/>
      <c r="I253" s="104"/>
      <c r="J253" s="104"/>
      <c r="K253" s="104"/>
      <c r="L253" s="104"/>
      <c r="M253" s="104"/>
      <c r="N253" s="104"/>
      <c r="O253" s="104"/>
      <c r="P253" s="104"/>
      <c r="Q253" s="104"/>
      <c r="R253" s="104"/>
      <c r="S253" s="104"/>
      <c r="T253" s="104"/>
      <c r="U253" s="104"/>
      <c r="V253" s="104"/>
      <c r="W253" s="104"/>
      <c r="X253" s="104"/>
      <c r="Y253" s="104"/>
      <c r="Z253" s="96"/>
      <c r="AA253" s="96"/>
      <c r="AB253" s="96"/>
      <c r="AC253" s="96"/>
      <c r="AD253" s="96"/>
    </row>
    <row r="254" spans="2:30" s="99" customFormat="1" x14ac:dyDescent="0.35">
      <c r="B254" s="98"/>
      <c r="G254" s="103"/>
      <c r="H254" s="104"/>
      <c r="I254" s="104"/>
      <c r="J254" s="104"/>
      <c r="K254" s="104"/>
      <c r="L254" s="104"/>
      <c r="M254" s="104"/>
      <c r="N254" s="104"/>
      <c r="O254" s="104"/>
      <c r="P254" s="104"/>
      <c r="Q254" s="104"/>
      <c r="R254" s="104"/>
      <c r="S254" s="104"/>
      <c r="T254" s="104"/>
      <c r="U254" s="104"/>
      <c r="V254" s="104"/>
      <c r="W254" s="104"/>
      <c r="X254" s="104"/>
      <c r="Y254" s="104"/>
      <c r="Z254" s="96"/>
      <c r="AA254" s="96"/>
      <c r="AB254" s="96"/>
      <c r="AC254" s="96"/>
      <c r="AD254" s="96"/>
    </row>
    <row r="255" spans="2:30" s="99" customFormat="1" x14ac:dyDescent="0.35">
      <c r="B255" s="98"/>
      <c r="G255" s="103"/>
      <c r="H255" s="104"/>
      <c r="I255" s="104"/>
      <c r="J255" s="104"/>
      <c r="K255" s="104"/>
      <c r="L255" s="104"/>
      <c r="M255" s="104"/>
      <c r="N255" s="104"/>
      <c r="O255" s="104"/>
      <c r="P255" s="104"/>
      <c r="Q255" s="104"/>
      <c r="R255" s="104"/>
      <c r="S255" s="104"/>
      <c r="T255" s="104"/>
      <c r="U255" s="104"/>
      <c r="V255" s="104"/>
      <c r="W255" s="104"/>
      <c r="X255" s="104"/>
      <c r="Y255" s="104"/>
      <c r="Z255" s="96"/>
      <c r="AA255" s="96"/>
      <c r="AB255" s="96"/>
      <c r="AC255" s="96"/>
      <c r="AD255" s="96"/>
    </row>
    <row r="256" spans="2:30" s="99" customFormat="1" x14ac:dyDescent="0.35">
      <c r="B256" s="98"/>
      <c r="G256" s="103"/>
      <c r="H256" s="104"/>
      <c r="I256" s="104"/>
      <c r="J256" s="104"/>
      <c r="K256" s="104"/>
      <c r="L256" s="104"/>
      <c r="M256" s="104"/>
      <c r="N256" s="104"/>
      <c r="O256" s="104"/>
      <c r="P256" s="104"/>
      <c r="Q256" s="104"/>
      <c r="R256" s="104"/>
      <c r="S256" s="104"/>
      <c r="T256" s="104"/>
      <c r="U256" s="104"/>
      <c r="V256" s="104"/>
      <c r="W256" s="104"/>
      <c r="X256" s="104"/>
      <c r="Y256" s="104"/>
      <c r="Z256" s="96"/>
      <c r="AA256" s="96"/>
      <c r="AB256" s="96"/>
      <c r="AC256" s="96"/>
      <c r="AD256" s="96"/>
    </row>
    <row r="257" spans="2:30" s="99" customFormat="1" x14ac:dyDescent="0.35">
      <c r="B257" s="98"/>
      <c r="G257" s="103"/>
      <c r="H257" s="104"/>
      <c r="I257" s="104"/>
      <c r="J257" s="104"/>
      <c r="K257" s="104"/>
      <c r="L257" s="104"/>
      <c r="M257" s="104"/>
      <c r="N257" s="104"/>
      <c r="O257" s="104"/>
      <c r="P257" s="104"/>
      <c r="Q257" s="104"/>
      <c r="R257" s="104"/>
      <c r="S257" s="104"/>
      <c r="T257" s="104"/>
      <c r="U257" s="104"/>
      <c r="V257" s="104"/>
      <c r="W257" s="104"/>
      <c r="X257" s="104"/>
      <c r="Y257" s="104"/>
      <c r="Z257" s="96"/>
      <c r="AA257" s="96"/>
      <c r="AB257" s="96"/>
      <c r="AC257" s="96"/>
      <c r="AD257" s="96"/>
    </row>
    <row r="258" spans="2:30" s="99" customFormat="1" x14ac:dyDescent="0.35">
      <c r="B258" s="98"/>
      <c r="G258" s="103"/>
      <c r="H258" s="104"/>
      <c r="I258" s="104"/>
      <c r="J258" s="104"/>
      <c r="K258" s="104"/>
      <c r="L258" s="104"/>
      <c r="M258" s="104"/>
      <c r="N258" s="104"/>
      <c r="O258" s="104"/>
      <c r="P258" s="104"/>
      <c r="Q258" s="104"/>
      <c r="R258" s="104"/>
      <c r="S258" s="104"/>
      <c r="T258" s="104"/>
      <c r="U258" s="104"/>
      <c r="V258" s="104"/>
      <c r="W258" s="104"/>
      <c r="X258" s="104"/>
      <c r="Y258" s="104"/>
      <c r="Z258" s="96"/>
      <c r="AA258" s="96"/>
      <c r="AB258" s="96"/>
      <c r="AC258" s="96"/>
      <c r="AD258" s="96"/>
    </row>
    <row r="259" spans="2:30" s="99" customFormat="1" x14ac:dyDescent="0.35">
      <c r="B259" s="98"/>
      <c r="G259" s="103"/>
      <c r="H259" s="104"/>
      <c r="I259" s="104"/>
      <c r="J259" s="104"/>
      <c r="K259" s="104"/>
      <c r="L259" s="104"/>
      <c r="M259" s="104"/>
      <c r="N259" s="104"/>
      <c r="O259" s="104"/>
      <c r="P259" s="104"/>
      <c r="Q259" s="104"/>
      <c r="R259" s="104"/>
      <c r="S259" s="104"/>
      <c r="T259" s="104"/>
      <c r="U259" s="104"/>
      <c r="V259" s="104"/>
      <c r="W259" s="104"/>
      <c r="X259" s="104"/>
      <c r="Y259" s="104"/>
      <c r="Z259" s="96"/>
      <c r="AA259" s="96"/>
      <c r="AB259" s="96"/>
      <c r="AC259" s="96"/>
      <c r="AD259" s="96"/>
    </row>
    <row r="260" spans="2:30" s="99" customFormat="1" x14ac:dyDescent="0.35">
      <c r="B260" s="98"/>
      <c r="G260" s="103"/>
      <c r="H260" s="104"/>
      <c r="I260" s="104"/>
      <c r="J260" s="104"/>
      <c r="K260" s="104"/>
      <c r="L260" s="104"/>
      <c r="M260" s="104"/>
      <c r="N260" s="104"/>
      <c r="O260" s="104"/>
      <c r="P260" s="104"/>
      <c r="Q260" s="104"/>
      <c r="R260" s="104"/>
      <c r="S260" s="104"/>
      <c r="T260" s="104"/>
      <c r="U260" s="104"/>
      <c r="V260" s="104"/>
      <c r="W260" s="104"/>
      <c r="X260" s="104"/>
      <c r="Y260" s="104"/>
      <c r="Z260" s="96"/>
      <c r="AA260" s="96"/>
      <c r="AB260" s="96"/>
      <c r="AC260" s="96"/>
      <c r="AD260" s="96"/>
    </row>
    <row r="261" spans="2:30" s="99" customFormat="1" x14ac:dyDescent="0.35">
      <c r="B261" s="98"/>
      <c r="G261" s="103"/>
      <c r="H261" s="104"/>
      <c r="I261" s="104"/>
      <c r="J261" s="104"/>
      <c r="K261" s="104"/>
      <c r="L261" s="104"/>
      <c r="M261" s="104"/>
      <c r="N261" s="104"/>
      <c r="O261" s="104"/>
      <c r="P261" s="104"/>
      <c r="Q261" s="104"/>
      <c r="R261" s="104"/>
      <c r="S261" s="104"/>
      <c r="T261" s="104"/>
      <c r="U261" s="104"/>
      <c r="V261" s="104"/>
      <c r="W261" s="104"/>
      <c r="X261" s="104"/>
      <c r="Y261" s="104"/>
      <c r="Z261" s="96"/>
      <c r="AA261" s="96"/>
      <c r="AB261" s="96"/>
      <c r="AC261" s="96"/>
      <c r="AD261" s="96"/>
    </row>
    <row r="262" spans="2:30" s="99" customFormat="1" x14ac:dyDescent="0.35">
      <c r="B262" s="98"/>
      <c r="G262" s="103"/>
      <c r="H262" s="104"/>
      <c r="I262" s="104"/>
      <c r="J262" s="104"/>
      <c r="K262" s="104"/>
      <c r="L262" s="104"/>
      <c r="M262" s="104"/>
      <c r="N262" s="104"/>
      <c r="O262" s="104"/>
      <c r="P262" s="104"/>
      <c r="Q262" s="104"/>
      <c r="R262" s="104"/>
      <c r="S262" s="104"/>
      <c r="T262" s="104"/>
      <c r="U262" s="104"/>
      <c r="V262" s="104"/>
      <c r="W262" s="104"/>
      <c r="X262" s="104"/>
      <c r="Y262" s="104"/>
      <c r="Z262" s="96"/>
      <c r="AA262" s="96"/>
      <c r="AB262" s="96"/>
      <c r="AC262" s="96"/>
      <c r="AD262" s="96"/>
    </row>
    <row r="263" spans="2:30" s="99" customFormat="1" x14ac:dyDescent="0.35">
      <c r="B263" s="98"/>
      <c r="G263" s="103"/>
      <c r="H263" s="104"/>
      <c r="I263" s="104"/>
      <c r="J263" s="104"/>
      <c r="K263" s="104"/>
      <c r="L263" s="104"/>
      <c r="M263" s="104"/>
      <c r="N263" s="104"/>
      <c r="O263" s="104"/>
      <c r="P263" s="104"/>
      <c r="Q263" s="104"/>
      <c r="R263" s="104"/>
      <c r="S263" s="104"/>
      <c r="T263" s="104"/>
      <c r="U263" s="104"/>
      <c r="V263" s="104"/>
      <c r="W263" s="104"/>
      <c r="X263" s="104"/>
      <c r="Y263" s="104"/>
      <c r="Z263" s="96"/>
      <c r="AA263" s="96"/>
      <c r="AB263" s="96"/>
      <c r="AC263" s="96"/>
      <c r="AD263" s="96"/>
    </row>
    <row r="264" spans="2:30" s="99" customFormat="1" x14ac:dyDescent="0.35">
      <c r="B264" s="98"/>
      <c r="G264" s="103"/>
      <c r="H264" s="104"/>
      <c r="I264" s="104"/>
      <c r="J264" s="104"/>
      <c r="K264" s="104"/>
      <c r="L264" s="104"/>
      <c r="M264" s="104"/>
      <c r="N264" s="104"/>
      <c r="O264" s="104"/>
      <c r="P264" s="104"/>
      <c r="Q264" s="104"/>
      <c r="R264" s="104"/>
      <c r="S264" s="104"/>
      <c r="T264" s="104"/>
      <c r="U264" s="104"/>
      <c r="V264" s="104"/>
      <c r="W264" s="104"/>
      <c r="X264" s="104"/>
      <c r="Y264" s="104"/>
      <c r="Z264" s="96"/>
      <c r="AA264" s="96"/>
      <c r="AB264" s="96"/>
      <c r="AC264" s="96"/>
      <c r="AD264" s="96"/>
    </row>
    <row r="265" spans="2:30" s="99" customFormat="1" x14ac:dyDescent="0.35">
      <c r="B265" s="98"/>
      <c r="G265" s="103"/>
      <c r="H265" s="104"/>
      <c r="I265" s="104"/>
      <c r="J265" s="104"/>
      <c r="K265" s="104"/>
      <c r="L265" s="104"/>
      <c r="M265" s="104"/>
      <c r="N265" s="104"/>
      <c r="O265" s="104"/>
      <c r="P265" s="104"/>
      <c r="Q265" s="104"/>
      <c r="R265" s="104"/>
      <c r="S265" s="104"/>
      <c r="T265" s="104"/>
      <c r="U265" s="104"/>
      <c r="V265" s="104"/>
      <c r="W265" s="104"/>
      <c r="X265" s="104"/>
      <c r="Y265" s="104"/>
      <c r="Z265" s="96"/>
      <c r="AA265" s="96"/>
      <c r="AB265" s="96"/>
      <c r="AC265" s="96"/>
      <c r="AD265" s="96"/>
    </row>
    <row r="266" spans="2:30" s="99" customFormat="1" x14ac:dyDescent="0.35">
      <c r="B266" s="98"/>
      <c r="G266" s="103"/>
      <c r="H266" s="104"/>
      <c r="I266" s="104"/>
      <c r="J266" s="104"/>
      <c r="K266" s="104"/>
      <c r="L266" s="104"/>
      <c r="M266" s="104"/>
      <c r="N266" s="104"/>
      <c r="O266" s="104"/>
      <c r="P266" s="104"/>
      <c r="Q266" s="104"/>
      <c r="R266" s="104"/>
      <c r="S266" s="104"/>
      <c r="T266" s="104"/>
      <c r="U266" s="104"/>
      <c r="V266" s="104"/>
      <c r="W266" s="104"/>
      <c r="X266" s="104"/>
      <c r="Y266" s="104"/>
      <c r="Z266" s="96"/>
      <c r="AA266" s="96"/>
      <c r="AB266" s="96"/>
      <c r="AC266" s="96"/>
      <c r="AD266" s="96"/>
    </row>
    <row r="267" spans="2:30" s="99" customFormat="1" x14ac:dyDescent="0.35">
      <c r="B267" s="98"/>
      <c r="G267" s="103"/>
      <c r="H267" s="104"/>
      <c r="I267" s="104"/>
      <c r="J267" s="104"/>
      <c r="K267" s="104"/>
      <c r="L267" s="104"/>
      <c r="M267" s="104"/>
      <c r="N267" s="104"/>
      <c r="O267" s="104"/>
      <c r="P267" s="104"/>
      <c r="Q267" s="104"/>
      <c r="R267" s="104"/>
      <c r="S267" s="104"/>
      <c r="T267" s="104"/>
      <c r="U267" s="104"/>
      <c r="V267" s="104"/>
      <c r="W267" s="104"/>
      <c r="X267" s="104"/>
      <c r="Y267" s="104"/>
      <c r="Z267" s="96"/>
      <c r="AA267" s="96"/>
      <c r="AB267" s="96"/>
      <c r="AC267" s="96"/>
      <c r="AD267" s="96"/>
    </row>
    <row r="268" spans="2:30" s="99" customFormat="1" x14ac:dyDescent="0.35">
      <c r="B268" s="98"/>
      <c r="G268" s="103"/>
      <c r="H268" s="104"/>
      <c r="I268" s="104"/>
      <c r="J268" s="104"/>
      <c r="K268" s="104"/>
      <c r="L268" s="104"/>
      <c r="M268" s="104"/>
      <c r="N268" s="104"/>
      <c r="O268" s="104"/>
      <c r="P268" s="104"/>
      <c r="Q268" s="104"/>
      <c r="R268" s="104"/>
      <c r="S268" s="104"/>
      <c r="T268" s="104"/>
      <c r="U268" s="104"/>
      <c r="V268" s="104"/>
      <c r="W268" s="104"/>
      <c r="X268" s="104"/>
      <c r="Y268" s="104"/>
      <c r="Z268" s="96"/>
      <c r="AA268" s="96"/>
      <c r="AB268" s="96"/>
      <c r="AC268" s="96"/>
      <c r="AD268" s="96"/>
    </row>
    <row r="269" spans="2:30" s="99" customFormat="1" x14ac:dyDescent="0.35">
      <c r="B269" s="98"/>
      <c r="G269" s="103"/>
      <c r="H269" s="104"/>
      <c r="I269" s="104"/>
      <c r="J269" s="104"/>
      <c r="K269" s="104"/>
      <c r="L269" s="104"/>
      <c r="M269" s="104"/>
      <c r="N269" s="104"/>
      <c r="O269" s="104"/>
      <c r="P269" s="104"/>
      <c r="Q269" s="104"/>
      <c r="R269" s="104"/>
      <c r="S269" s="104"/>
      <c r="T269" s="104"/>
      <c r="U269" s="104"/>
      <c r="V269" s="104"/>
      <c r="W269" s="104"/>
      <c r="X269" s="104"/>
      <c r="Y269" s="104"/>
      <c r="Z269" s="96"/>
      <c r="AA269" s="96"/>
      <c r="AB269" s="96"/>
      <c r="AC269" s="96"/>
      <c r="AD269" s="96"/>
    </row>
    <row r="270" spans="2:30" s="99" customFormat="1" x14ac:dyDescent="0.35">
      <c r="B270" s="98"/>
      <c r="G270" s="103"/>
      <c r="H270" s="104"/>
      <c r="I270" s="104"/>
      <c r="J270" s="104"/>
      <c r="K270" s="104"/>
      <c r="L270" s="104"/>
      <c r="M270" s="104"/>
      <c r="N270" s="104"/>
      <c r="O270" s="104"/>
      <c r="P270" s="104"/>
      <c r="Q270" s="104"/>
      <c r="R270" s="104"/>
      <c r="S270" s="104"/>
      <c r="T270" s="104"/>
      <c r="U270" s="104"/>
      <c r="V270" s="104"/>
      <c r="W270" s="104"/>
      <c r="X270" s="104"/>
      <c r="Y270" s="104"/>
      <c r="Z270" s="96"/>
      <c r="AA270" s="96"/>
      <c r="AB270" s="96"/>
      <c r="AC270" s="96"/>
      <c r="AD270" s="96"/>
    </row>
    <row r="271" spans="2:30" s="99" customFormat="1" x14ac:dyDescent="0.35">
      <c r="B271" s="98"/>
      <c r="G271" s="103"/>
      <c r="H271" s="104"/>
      <c r="I271" s="104"/>
      <c r="J271" s="104"/>
      <c r="K271" s="104"/>
      <c r="L271" s="104"/>
      <c r="M271" s="104"/>
      <c r="N271" s="104"/>
      <c r="O271" s="104"/>
      <c r="P271" s="104"/>
      <c r="Q271" s="104"/>
      <c r="R271" s="104"/>
      <c r="S271" s="104"/>
      <c r="T271" s="104"/>
      <c r="U271" s="104"/>
      <c r="V271" s="104"/>
      <c r="W271" s="104"/>
      <c r="X271" s="104"/>
      <c r="Y271" s="104"/>
      <c r="Z271" s="96"/>
      <c r="AA271" s="96"/>
      <c r="AB271" s="96"/>
      <c r="AC271" s="96"/>
      <c r="AD271" s="96"/>
    </row>
    <row r="272" spans="2:30" s="99" customFormat="1" x14ac:dyDescent="0.35">
      <c r="B272" s="98"/>
      <c r="G272" s="103"/>
      <c r="H272" s="104"/>
      <c r="I272" s="104"/>
      <c r="J272" s="104"/>
      <c r="K272" s="104"/>
      <c r="L272" s="104"/>
      <c r="M272" s="104"/>
      <c r="N272" s="104"/>
      <c r="O272" s="104"/>
      <c r="P272" s="104"/>
      <c r="Q272" s="104"/>
      <c r="R272" s="104"/>
      <c r="S272" s="104"/>
      <c r="T272" s="104"/>
      <c r="U272" s="104"/>
      <c r="V272" s="104"/>
      <c r="W272" s="104"/>
      <c r="X272" s="104"/>
      <c r="Y272" s="104"/>
      <c r="Z272" s="96"/>
      <c r="AA272" s="96"/>
      <c r="AB272" s="96"/>
      <c r="AC272" s="96"/>
      <c r="AD272" s="96"/>
    </row>
    <row r="273" spans="2:30" s="99" customFormat="1" x14ac:dyDescent="0.35">
      <c r="B273" s="98"/>
      <c r="G273" s="103"/>
      <c r="H273" s="104"/>
      <c r="I273" s="104"/>
      <c r="J273" s="104"/>
      <c r="K273" s="104"/>
      <c r="L273" s="104"/>
      <c r="M273" s="104"/>
      <c r="N273" s="104"/>
      <c r="O273" s="104"/>
      <c r="P273" s="104"/>
      <c r="Q273" s="104"/>
      <c r="R273" s="104"/>
      <c r="S273" s="104"/>
      <c r="T273" s="104"/>
      <c r="U273" s="104"/>
      <c r="V273" s="104"/>
      <c r="W273" s="104"/>
      <c r="X273" s="104"/>
      <c r="Y273" s="104"/>
      <c r="Z273" s="96"/>
      <c r="AA273" s="96"/>
      <c r="AB273" s="96"/>
      <c r="AC273" s="96"/>
      <c r="AD273" s="96"/>
    </row>
    <row r="274" spans="2:30" s="99" customFormat="1" x14ac:dyDescent="0.35">
      <c r="B274" s="98"/>
      <c r="G274" s="103"/>
      <c r="H274" s="104"/>
      <c r="I274" s="104"/>
      <c r="J274" s="104"/>
      <c r="K274" s="104"/>
      <c r="L274" s="104"/>
      <c r="M274" s="104"/>
      <c r="N274" s="104"/>
      <c r="O274" s="104"/>
      <c r="P274" s="104"/>
      <c r="Q274" s="104"/>
      <c r="R274" s="104"/>
      <c r="S274" s="104"/>
      <c r="T274" s="104"/>
      <c r="U274" s="104"/>
      <c r="V274" s="104"/>
      <c r="W274" s="104"/>
      <c r="X274" s="104"/>
      <c r="Y274" s="104"/>
      <c r="Z274" s="96"/>
      <c r="AA274" s="96"/>
      <c r="AB274" s="96"/>
      <c r="AC274" s="96"/>
      <c r="AD274" s="96"/>
    </row>
    <row r="275" spans="2:30" s="99" customFormat="1" x14ac:dyDescent="0.35">
      <c r="B275" s="98"/>
      <c r="G275" s="103"/>
      <c r="H275" s="104"/>
      <c r="I275" s="104"/>
      <c r="J275" s="104"/>
      <c r="K275" s="104"/>
      <c r="L275" s="104"/>
      <c r="M275" s="104"/>
      <c r="N275" s="104"/>
      <c r="O275" s="104"/>
      <c r="P275" s="104"/>
      <c r="Q275" s="104"/>
      <c r="R275" s="104"/>
      <c r="S275" s="104"/>
      <c r="T275" s="104"/>
      <c r="U275" s="104"/>
      <c r="V275" s="104"/>
      <c r="W275" s="104"/>
      <c r="X275" s="104"/>
      <c r="Y275" s="104"/>
      <c r="Z275" s="96"/>
      <c r="AA275" s="96"/>
      <c r="AB275" s="96"/>
      <c r="AC275" s="96"/>
      <c r="AD275" s="96"/>
    </row>
    <row r="276" spans="2:30" s="99" customFormat="1" x14ac:dyDescent="0.35">
      <c r="B276" s="98"/>
      <c r="G276" s="103"/>
      <c r="H276" s="104"/>
      <c r="I276" s="104"/>
      <c r="J276" s="104"/>
      <c r="K276" s="104"/>
      <c r="L276" s="104"/>
      <c r="M276" s="104"/>
      <c r="N276" s="104"/>
      <c r="O276" s="104"/>
      <c r="P276" s="104"/>
      <c r="Q276" s="104"/>
      <c r="R276" s="104"/>
      <c r="S276" s="104"/>
      <c r="T276" s="104"/>
      <c r="U276" s="104"/>
      <c r="V276" s="104"/>
      <c r="W276" s="104"/>
      <c r="X276" s="104"/>
      <c r="Y276" s="104"/>
      <c r="Z276" s="96"/>
      <c r="AA276" s="96"/>
      <c r="AB276" s="96"/>
      <c r="AC276" s="96"/>
      <c r="AD276" s="96"/>
    </row>
    <row r="277" spans="2:30" s="99" customFormat="1" x14ac:dyDescent="0.35">
      <c r="B277" s="98"/>
      <c r="G277" s="103"/>
      <c r="H277" s="104"/>
      <c r="I277" s="104"/>
      <c r="J277" s="104"/>
      <c r="K277" s="104"/>
      <c r="L277" s="104"/>
      <c r="M277" s="104"/>
      <c r="N277" s="104"/>
      <c r="O277" s="104"/>
      <c r="P277" s="104"/>
      <c r="Q277" s="104"/>
      <c r="R277" s="104"/>
      <c r="S277" s="104"/>
      <c r="T277" s="104"/>
      <c r="U277" s="104"/>
      <c r="V277" s="104"/>
      <c r="W277" s="104"/>
      <c r="X277" s="104"/>
      <c r="Y277" s="104"/>
      <c r="Z277" s="96"/>
      <c r="AA277" s="96"/>
      <c r="AB277" s="96"/>
      <c r="AC277" s="96"/>
      <c r="AD277" s="96"/>
    </row>
    <row r="278" spans="2:30" s="99" customFormat="1" x14ac:dyDescent="0.35">
      <c r="B278" s="98"/>
      <c r="G278" s="103"/>
      <c r="H278" s="104"/>
      <c r="I278" s="104"/>
      <c r="J278" s="104"/>
      <c r="K278" s="104"/>
      <c r="L278" s="104"/>
      <c r="M278" s="104"/>
      <c r="N278" s="104"/>
      <c r="O278" s="104"/>
      <c r="P278" s="104"/>
      <c r="Q278" s="104"/>
      <c r="R278" s="104"/>
      <c r="S278" s="104"/>
      <c r="T278" s="104"/>
      <c r="U278" s="104"/>
      <c r="V278" s="104"/>
      <c r="W278" s="104"/>
      <c r="X278" s="104"/>
      <c r="Y278" s="104"/>
      <c r="Z278" s="96"/>
      <c r="AA278" s="96"/>
      <c r="AB278" s="96"/>
      <c r="AC278" s="96"/>
      <c r="AD278" s="96"/>
    </row>
    <row r="279" spans="2:30" s="99" customFormat="1" x14ac:dyDescent="0.35">
      <c r="B279" s="98"/>
      <c r="G279" s="103"/>
      <c r="H279" s="104"/>
      <c r="I279" s="104"/>
      <c r="J279" s="104"/>
      <c r="K279" s="104"/>
      <c r="L279" s="104"/>
      <c r="M279" s="104"/>
      <c r="N279" s="104"/>
      <c r="O279" s="104"/>
      <c r="P279" s="104"/>
      <c r="Q279" s="104"/>
      <c r="R279" s="104"/>
      <c r="S279" s="104"/>
      <c r="T279" s="104"/>
      <c r="U279" s="104"/>
      <c r="V279" s="104"/>
      <c r="W279" s="104"/>
      <c r="X279" s="104"/>
      <c r="Y279" s="104"/>
      <c r="Z279" s="96"/>
      <c r="AA279" s="96"/>
      <c r="AB279" s="96"/>
      <c r="AC279" s="96"/>
      <c r="AD279" s="96"/>
    </row>
    <row r="280" spans="2:30" s="99" customFormat="1" x14ac:dyDescent="0.35">
      <c r="B280" s="98"/>
      <c r="G280" s="103"/>
      <c r="H280" s="104"/>
      <c r="I280" s="104"/>
      <c r="J280" s="104"/>
      <c r="K280" s="104"/>
      <c r="L280" s="104"/>
      <c r="M280" s="104"/>
      <c r="N280" s="104"/>
      <c r="O280" s="104"/>
      <c r="P280" s="104"/>
      <c r="Q280" s="104"/>
      <c r="R280" s="104"/>
      <c r="S280" s="104"/>
      <c r="T280" s="104"/>
      <c r="U280" s="104"/>
      <c r="V280" s="104"/>
      <c r="W280" s="104"/>
      <c r="X280" s="104"/>
      <c r="Y280" s="104"/>
      <c r="Z280" s="96"/>
      <c r="AA280" s="96"/>
      <c r="AB280" s="96"/>
      <c r="AC280" s="96"/>
      <c r="AD280" s="96"/>
    </row>
    <row r="281" spans="2:30" s="99" customFormat="1" x14ac:dyDescent="0.35">
      <c r="B281" s="98"/>
      <c r="G281" s="103"/>
      <c r="H281" s="104"/>
      <c r="I281" s="104"/>
      <c r="J281" s="104"/>
      <c r="K281" s="104"/>
      <c r="L281" s="104"/>
      <c r="M281" s="104"/>
      <c r="N281" s="104"/>
      <c r="O281" s="104"/>
      <c r="P281" s="104"/>
      <c r="Q281" s="104"/>
      <c r="R281" s="104"/>
      <c r="S281" s="104"/>
      <c r="T281" s="104"/>
      <c r="U281" s="104"/>
      <c r="V281" s="104"/>
      <c r="W281" s="104"/>
      <c r="X281" s="104"/>
      <c r="Y281" s="104"/>
      <c r="Z281" s="96"/>
      <c r="AA281" s="96"/>
      <c r="AB281" s="96"/>
      <c r="AC281" s="96"/>
      <c r="AD281" s="96"/>
    </row>
    <row r="282" spans="2:30" s="99" customFormat="1" x14ac:dyDescent="0.35">
      <c r="B282" s="98"/>
      <c r="G282" s="103"/>
      <c r="H282" s="104"/>
      <c r="I282" s="104"/>
      <c r="J282" s="104"/>
      <c r="K282" s="104"/>
      <c r="L282" s="104"/>
      <c r="M282" s="104"/>
      <c r="N282" s="104"/>
      <c r="O282" s="104"/>
      <c r="P282" s="104"/>
      <c r="Q282" s="104"/>
      <c r="R282" s="104"/>
      <c r="S282" s="104"/>
      <c r="T282" s="104"/>
      <c r="U282" s="104"/>
      <c r="V282" s="104"/>
      <c r="W282" s="104"/>
      <c r="X282" s="104"/>
      <c r="Y282" s="104"/>
      <c r="Z282" s="96"/>
      <c r="AA282" s="96"/>
      <c r="AB282" s="96"/>
      <c r="AC282" s="96"/>
      <c r="AD282" s="96"/>
    </row>
    <row r="283" spans="2:30" s="99" customFormat="1" x14ac:dyDescent="0.35">
      <c r="B283" s="98"/>
      <c r="G283" s="103"/>
      <c r="H283" s="104"/>
      <c r="I283" s="104"/>
      <c r="J283" s="104"/>
      <c r="K283" s="104"/>
      <c r="L283" s="104"/>
      <c r="M283" s="104"/>
      <c r="N283" s="104"/>
      <c r="O283" s="104"/>
      <c r="P283" s="104"/>
      <c r="Q283" s="104"/>
      <c r="R283" s="104"/>
      <c r="S283" s="104"/>
      <c r="T283" s="104"/>
      <c r="U283" s="104"/>
      <c r="V283" s="104"/>
      <c r="W283" s="104"/>
      <c r="X283" s="104"/>
      <c r="Y283" s="104"/>
      <c r="Z283" s="96"/>
      <c r="AA283" s="96"/>
      <c r="AB283" s="96"/>
      <c r="AC283" s="96"/>
      <c r="AD283" s="96"/>
    </row>
    <row r="284" spans="2:30" s="99" customFormat="1" x14ac:dyDescent="0.35">
      <c r="B284" s="98"/>
      <c r="G284" s="103"/>
      <c r="H284" s="104"/>
      <c r="I284" s="104"/>
      <c r="J284" s="104"/>
      <c r="K284" s="104"/>
      <c r="L284" s="104"/>
      <c r="M284" s="104"/>
      <c r="N284" s="104"/>
      <c r="O284" s="104"/>
      <c r="P284" s="104"/>
      <c r="Q284" s="104"/>
      <c r="R284" s="104"/>
      <c r="S284" s="104"/>
      <c r="T284" s="104"/>
      <c r="U284" s="104"/>
      <c r="V284" s="104"/>
      <c r="W284" s="104"/>
      <c r="X284" s="104"/>
      <c r="Y284" s="104"/>
      <c r="Z284" s="96"/>
      <c r="AA284" s="96"/>
      <c r="AB284" s="96"/>
      <c r="AC284" s="96"/>
      <c r="AD284" s="96"/>
    </row>
    <row r="285" spans="2:30" s="99" customFormat="1" x14ac:dyDescent="0.35">
      <c r="B285" s="98"/>
      <c r="G285" s="103"/>
      <c r="H285" s="104"/>
      <c r="I285" s="104"/>
      <c r="J285" s="104"/>
      <c r="K285" s="104"/>
      <c r="L285" s="104"/>
      <c r="M285" s="104"/>
      <c r="N285" s="104"/>
      <c r="O285" s="104"/>
      <c r="P285" s="104"/>
      <c r="Q285" s="104"/>
      <c r="R285" s="104"/>
      <c r="S285" s="104"/>
      <c r="T285" s="104"/>
      <c r="U285" s="104"/>
      <c r="V285" s="104"/>
      <c r="W285" s="104"/>
      <c r="X285" s="104"/>
      <c r="Y285" s="104"/>
      <c r="Z285" s="96"/>
      <c r="AA285" s="96"/>
      <c r="AB285" s="96"/>
      <c r="AC285" s="96"/>
      <c r="AD285" s="96"/>
    </row>
    <row r="286" spans="2:30" s="99" customFormat="1" x14ac:dyDescent="0.35">
      <c r="B286" s="98"/>
      <c r="G286" s="103"/>
      <c r="H286" s="104"/>
      <c r="I286" s="104"/>
      <c r="J286" s="104"/>
      <c r="K286" s="104"/>
      <c r="L286" s="104"/>
      <c r="M286" s="104"/>
      <c r="N286" s="104"/>
      <c r="O286" s="104"/>
      <c r="P286" s="104"/>
      <c r="Q286" s="104"/>
      <c r="R286" s="104"/>
      <c r="S286" s="104"/>
      <c r="T286" s="104"/>
      <c r="U286" s="104"/>
      <c r="V286" s="104"/>
      <c r="W286" s="104"/>
      <c r="X286" s="104"/>
      <c r="Y286" s="104"/>
      <c r="Z286" s="96"/>
      <c r="AA286" s="96"/>
      <c r="AB286" s="96"/>
      <c r="AC286" s="96"/>
      <c r="AD286" s="96"/>
    </row>
    <row r="287" spans="2:30" s="99" customFormat="1" x14ac:dyDescent="0.35">
      <c r="B287" s="98"/>
      <c r="G287" s="103"/>
      <c r="H287" s="104"/>
      <c r="I287" s="104"/>
      <c r="J287" s="104"/>
      <c r="K287" s="104"/>
      <c r="L287" s="104"/>
      <c r="M287" s="104"/>
      <c r="N287" s="104"/>
      <c r="O287" s="104"/>
      <c r="P287" s="104"/>
      <c r="Q287" s="104"/>
      <c r="R287" s="104"/>
      <c r="S287" s="104"/>
      <c r="T287" s="104"/>
      <c r="U287" s="104"/>
      <c r="V287" s="104"/>
      <c r="W287" s="104"/>
      <c r="X287" s="104"/>
      <c r="Y287" s="104"/>
      <c r="Z287" s="96"/>
      <c r="AA287" s="96"/>
      <c r="AB287" s="96"/>
      <c r="AC287" s="96"/>
      <c r="AD287" s="96"/>
    </row>
    <row r="288" spans="2:30" s="99" customFormat="1" x14ac:dyDescent="0.35">
      <c r="B288" s="98"/>
      <c r="G288" s="103"/>
      <c r="H288" s="104"/>
      <c r="I288" s="104"/>
      <c r="J288" s="104"/>
      <c r="K288" s="104"/>
      <c r="L288" s="104"/>
      <c r="M288" s="104"/>
      <c r="N288" s="104"/>
      <c r="O288" s="104"/>
      <c r="P288" s="104"/>
      <c r="Q288" s="104"/>
      <c r="R288" s="104"/>
      <c r="S288" s="104"/>
      <c r="T288" s="104"/>
      <c r="U288" s="104"/>
      <c r="V288" s="104"/>
      <c r="W288" s="104"/>
      <c r="X288" s="104"/>
      <c r="Y288" s="104"/>
      <c r="Z288" s="96"/>
      <c r="AA288" s="96"/>
      <c r="AB288" s="96"/>
      <c r="AC288" s="96"/>
      <c r="AD288" s="96"/>
    </row>
    <row r="289" spans="2:30" s="99" customFormat="1" x14ac:dyDescent="0.35">
      <c r="B289" s="98"/>
      <c r="G289" s="103"/>
      <c r="H289" s="104"/>
      <c r="I289" s="104"/>
      <c r="J289" s="104"/>
      <c r="K289" s="104"/>
      <c r="L289" s="104"/>
      <c r="M289" s="104"/>
      <c r="N289" s="104"/>
      <c r="O289" s="104"/>
      <c r="P289" s="104"/>
      <c r="Q289" s="104"/>
      <c r="R289" s="104"/>
      <c r="S289" s="104"/>
      <c r="T289" s="104"/>
      <c r="U289" s="104"/>
      <c r="V289" s="104"/>
      <c r="W289" s="104"/>
      <c r="X289" s="104"/>
      <c r="Y289" s="104"/>
      <c r="Z289" s="96"/>
      <c r="AA289" s="96"/>
      <c r="AB289" s="96"/>
      <c r="AC289" s="96"/>
      <c r="AD289" s="96"/>
    </row>
    <row r="290" spans="2:30" s="99" customFormat="1" x14ac:dyDescent="0.35">
      <c r="B290" s="98"/>
      <c r="G290" s="103"/>
      <c r="H290" s="104"/>
      <c r="I290" s="104"/>
      <c r="J290" s="104"/>
      <c r="K290" s="104"/>
      <c r="L290" s="104"/>
      <c r="M290" s="104"/>
      <c r="N290" s="104"/>
      <c r="O290" s="104"/>
      <c r="P290" s="104"/>
      <c r="Q290" s="104"/>
      <c r="R290" s="104"/>
      <c r="S290" s="104"/>
      <c r="T290" s="104"/>
      <c r="U290" s="104"/>
      <c r="V290" s="104"/>
      <c r="W290" s="104"/>
      <c r="X290" s="104"/>
      <c r="Y290" s="104"/>
      <c r="Z290" s="96"/>
      <c r="AA290" s="96"/>
      <c r="AB290" s="96"/>
      <c r="AC290" s="96"/>
      <c r="AD290" s="96"/>
    </row>
    <row r="291" spans="2:30" s="99" customFormat="1" x14ac:dyDescent="0.35">
      <c r="B291" s="98"/>
      <c r="G291" s="103"/>
      <c r="H291" s="104"/>
      <c r="I291" s="104"/>
      <c r="J291" s="104"/>
      <c r="K291" s="104"/>
      <c r="L291" s="104"/>
      <c r="M291" s="104"/>
      <c r="N291" s="104"/>
      <c r="O291" s="104"/>
      <c r="P291" s="104"/>
      <c r="Q291" s="104"/>
      <c r="R291" s="104"/>
      <c r="S291" s="104"/>
      <c r="T291" s="104"/>
      <c r="U291" s="104"/>
      <c r="V291" s="104"/>
      <c r="W291" s="104"/>
      <c r="X291" s="104"/>
      <c r="Y291" s="104"/>
      <c r="Z291" s="96"/>
      <c r="AA291" s="96"/>
      <c r="AB291" s="96"/>
      <c r="AC291" s="96"/>
      <c r="AD291" s="96"/>
    </row>
    <row r="292" spans="2:30" s="99" customFormat="1" x14ac:dyDescent="0.35">
      <c r="B292" s="98"/>
      <c r="G292" s="103"/>
      <c r="H292" s="104"/>
      <c r="I292" s="104"/>
      <c r="J292" s="104"/>
      <c r="K292" s="104"/>
      <c r="L292" s="104"/>
      <c r="M292" s="104"/>
      <c r="N292" s="104"/>
      <c r="O292" s="104"/>
      <c r="P292" s="104"/>
      <c r="Q292" s="104"/>
      <c r="R292" s="104"/>
      <c r="S292" s="104"/>
      <c r="T292" s="104"/>
      <c r="U292" s="104"/>
      <c r="V292" s="104"/>
      <c r="W292" s="104"/>
      <c r="X292" s="104"/>
      <c r="Y292" s="104"/>
      <c r="Z292" s="96"/>
      <c r="AA292" s="96"/>
      <c r="AB292" s="96"/>
      <c r="AC292" s="96"/>
      <c r="AD292" s="96"/>
    </row>
    <row r="293" spans="2:30" s="99" customFormat="1" x14ac:dyDescent="0.35">
      <c r="B293" s="98"/>
      <c r="G293" s="103"/>
      <c r="H293" s="104"/>
      <c r="I293" s="104"/>
      <c r="J293" s="104"/>
      <c r="K293" s="104"/>
      <c r="L293" s="104"/>
      <c r="M293" s="104"/>
      <c r="N293" s="104"/>
      <c r="O293" s="104"/>
      <c r="P293" s="104"/>
      <c r="Q293" s="104"/>
      <c r="R293" s="104"/>
      <c r="S293" s="104"/>
      <c r="T293" s="104"/>
      <c r="U293" s="104"/>
      <c r="V293" s="104"/>
      <c r="W293" s="104"/>
      <c r="X293" s="104"/>
      <c r="Y293" s="104"/>
      <c r="Z293" s="96"/>
      <c r="AA293" s="96"/>
      <c r="AB293" s="96"/>
      <c r="AC293" s="96"/>
      <c r="AD293" s="96"/>
    </row>
    <row r="294" spans="2:30" s="99" customFormat="1" x14ac:dyDescent="0.35">
      <c r="B294" s="98"/>
      <c r="G294" s="103"/>
      <c r="H294" s="104"/>
      <c r="I294" s="104"/>
      <c r="J294" s="104"/>
      <c r="K294" s="104"/>
      <c r="L294" s="104"/>
      <c r="M294" s="104"/>
      <c r="N294" s="104"/>
      <c r="O294" s="104"/>
      <c r="P294" s="104"/>
      <c r="Q294" s="104"/>
      <c r="R294" s="104"/>
      <c r="S294" s="104"/>
      <c r="T294" s="104"/>
      <c r="U294" s="104"/>
      <c r="V294" s="104"/>
      <c r="W294" s="104"/>
      <c r="X294" s="104"/>
      <c r="Y294" s="104"/>
      <c r="Z294" s="96"/>
      <c r="AA294" s="96"/>
      <c r="AB294" s="96"/>
      <c r="AC294" s="96"/>
      <c r="AD294" s="96"/>
    </row>
    <row r="295" spans="2:30" s="99" customFormat="1" x14ac:dyDescent="0.35">
      <c r="B295" s="98"/>
      <c r="G295" s="103"/>
      <c r="H295" s="104"/>
      <c r="I295" s="104"/>
      <c r="J295" s="104"/>
      <c r="K295" s="104"/>
      <c r="L295" s="104"/>
      <c r="M295" s="104"/>
      <c r="N295" s="104"/>
      <c r="O295" s="104"/>
      <c r="P295" s="104"/>
      <c r="Q295" s="104"/>
      <c r="R295" s="104"/>
      <c r="S295" s="104"/>
      <c r="T295" s="104"/>
      <c r="U295" s="104"/>
      <c r="V295" s="104"/>
      <c r="W295" s="104"/>
      <c r="X295" s="104"/>
      <c r="Y295" s="104"/>
      <c r="Z295" s="96"/>
      <c r="AA295" s="96"/>
      <c r="AB295" s="96"/>
      <c r="AC295" s="96"/>
      <c r="AD295" s="96"/>
    </row>
    <row r="296" spans="2:30" s="99" customFormat="1" x14ac:dyDescent="0.35">
      <c r="B296" s="98"/>
      <c r="G296" s="103"/>
      <c r="H296" s="104"/>
      <c r="I296" s="104"/>
      <c r="J296" s="104"/>
      <c r="K296" s="104"/>
      <c r="L296" s="104"/>
      <c r="M296" s="104"/>
      <c r="N296" s="104"/>
      <c r="O296" s="104"/>
      <c r="P296" s="104"/>
      <c r="Q296" s="104"/>
      <c r="R296" s="104"/>
      <c r="S296" s="104"/>
      <c r="T296" s="104"/>
      <c r="U296" s="104"/>
      <c r="V296" s="104"/>
      <c r="W296" s="104"/>
      <c r="X296" s="104"/>
      <c r="Y296" s="104"/>
      <c r="Z296" s="96"/>
      <c r="AA296" s="96"/>
      <c r="AB296" s="96"/>
      <c r="AC296" s="96"/>
      <c r="AD296" s="96"/>
    </row>
    <row r="297" spans="2:30" s="99" customFormat="1" x14ac:dyDescent="0.35">
      <c r="B297" s="98"/>
      <c r="G297" s="103"/>
      <c r="H297" s="104"/>
      <c r="I297" s="104"/>
      <c r="J297" s="104"/>
      <c r="K297" s="104"/>
      <c r="L297" s="104"/>
      <c r="M297" s="104"/>
      <c r="N297" s="104"/>
      <c r="O297" s="104"/>
      <c r="P297" s="104"/>
      <c r="Q297" s="104"/>
      <c r="R297" s="104"/>
      <c r="S297" s="104"/>
      <c r="T297" s="104"/>
      <c r="U297" s="104"/>
      <c r="V297" s="104"/>
      <c r="W297" s="104"/>
      <c r="X297" s="104"/>
      <c r="Y297" s="104"/>
      <c r="Z297" s="96"/>
      <c r="AA297" s="96"/>
      <c r="AB297" s="96"/>
      <c r="AC297" s="96"/>
      <c r="AD297" s="96"/>
    </row>
  </sheetData>
  <mergeCells count="27">
    <mergeCell ref="C22:F22"/>
    <mergeCell ref="C19:F19"/>
    <mergeCell ref="C20:F20"/>
    <mergeCell ref="E46:F51"/>
    <mergeCell ref="A132:F132"/>
    <mergeCell ref="F94:F104"/>
    <mergeCell ref="E53:F58"/>
    <mergeCell ref="E60:F67"/>
    <mergeCell ref="E69:F73"/>
    <mergeCell ref="E75:F81"/>
    <mergeCell ref="E83:F92"/>
    <mergeCell ref="D1:D3"/>
    <mergeCell ref="C7:D7"/>
    <mergeCell ref="C8:D8"/>
    <mergeCell ref="C18:F18"/>
    <mergeCell ref="B19:B43"/>
    <mergeCell ref="C14:D14"/>
    <mergeCell ref="B5:E5"/>
    <mergeCell ref="B6:E6"/>
    <mergeCell ref="C15:D15"/>
    <mergeCell ref="C16:D16"/>
    <mergeCell ref="C9:D9"/>
    <mergeCell ref="C10:D10"/>
    <mergeCell ref="C11:D11"/>
    <mergeCell ref="C12:D12"/>
    <mergeCell ref="C13:D13"/>
    <mergeCell ref="C21:F21"/>
  </mergeCells>
  <phoneticPr fontId="19" type="noConversion"/>
  <conditionalFormatting sqref="E16">
    <cfRule type="expression" dxfId="1" priority="1">
      <formula>" =Y(CONTAR.SI(INDIRECTO(C16),$E$16)&lt;1)=VERDADERO"</formula>
    </cfRule>
    <cfRule type="expression" dxfId="0" priority="2">
      <formula>" =Y(CONTAR.SI(INDIRECTO(C16),$E$16)&lt;1)=VERDADERO"</formula>
    </cfRule>
  </conditionalFormatting>
  <dataValidations count="10">
    <dataValidation type="list" allowBlank="1" showInputMessage="1" showErrorMessage="1" sqref="B14 E12" xr:uid="{00000000-0002-0000-0000-000001000000}">
      <formula1>$H$27:$H$30</formula1>
    </dataValidation>
    <dataValidation type="list" allowBlank="1" showInputMessage="1" showErrorMessage="1" sqref="B12" xr:uid="{00000000-0002-0000-0000-000002000000}">
      <formula1>$H$20:$H$23</formula1>
    </dataValidation>
    <dataValidation type="list" allowBlank="1" showInputMessage="1" showErrorMessage="1" sqref="B16" xr:uid="{00000000-0002-0000-0000-000003000000}">
      <formula1>$I$27:$I$30</formula1>
    </dataValidation>
    <dataValidation type="list" allowBlank="1" showInputMessage="1" showErrorMessage="1" sqref="C16:D16" xr:uid="{00000000-0002-0000-0000-000004000000}">
      <formula1>$L$4:$L$9</formula1>
    </dataValidation>
    <dataValidation type="custom" allowBlank="1" showInputMessage="1" showErrorMessage="1" sqref="W6" xr:uid="{00000000-0002-0000-0000-000005000000}">
      <formula1>"Si(C16=""Hoteles"";AA12:AA16;""oli"")"</formula1>
    </dataValidation>
    <dataValidation type="list" allowBlank="1" showInputMessage="1" showErrorMessage="1" sqref="E16" xr:uid="{00000000-0002-0000-0000-000006000000}">
      <formula1>$J$4:$J$9</formula1>
    </dataValidation>
    <dataValidation type="whole" allowBlank="1" showInputMessage="1" showErrorMessage="1" sqref="C12:D12" xr:uid="{00000000-0002-0000-0000-000007000000}">
      <formula1>1</formula1>
      <formula2>100</formula2>
    </dataValidation>
    <dataValidation type="list" allowBlank="1" showInputMessage="1" showErrorMessage="1" sqref="E14" xr:uid="{00000000-0002-0000-0000-000008000000}">
      <formula1>$H$31:$H$32</formula1>
    </dataValidation>
    <dataValidation type="list" allowBlank="1" showInputMessage="1" showErrorMessage="1" sqref="C106:C115 C117:C122 C46:C51 C60:C63 C53:C58 C69:C73 C75:C81 C83:C92 C94:C104 C124:C131" xr:uid="{6F2C610A-2D0E-49F7-9E58-8BCB851E32ED}">
      <formula1>"Sí, No,No Aplica"</formula1>
    </dataValidation>
    <dataValidation type="list" allowBlank="1" showInputMessage="1" showErrorMessage="1" sqref="E8" xr:uid="{00000000-0002-0000-0000-000000000000}">
      <formula1>$H$4:$H$18</formula1>
    </dataValidation>
  </dataValidations>
  <pageMargins left="0.56999999999999995" right="0.23" top="0.15748031496062992" bottom="0.35433070866141736" header="0.23622047244094491" footer="0.31496062992125984"/>
  <pageSetup paperSize="165" scale="81" orientation="landscape" r:id="rId1"/>
  <rowBreaks count="1" manualBreakCount="1">
    <brk id="67"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Label 1">
              <controlPr defaultSize="0" autoFill="0" autoLine="0" autoPict="0">
                <anchor moveWithCells="1">
                  <from>
                    <xdr:col>17</xdr:col>
                    <xdr:colOff>0</xdr:colOff>
                    <xdr:row>87</xdr:row>
                    <xdr:rowOff>0</xdr:rowOff>
                  </from>
                  <to>
                    <xdr:col>17</xdr:col>
                    <xdr:colOff>25400</xdr:colOff>
                    <xdr:row>87</xdr:row>
                    <xdr:rowOff>279400</xdr:rowOff>
                  </to>
                </anchor>
              </controlPr>
            </control>
          </mc:Choice>
        </mc:AlternateContent>
        <mc:AlternateContent xmlns:mc="http://schemas.openxmlformats.org/markup-compatibility/2006">
          <mc:Choice Requires="x14">
            <control shapeId="4099" r:id="rId5" name="Label 3">
              <controlPr defaultSize="0" autoFill="0" autoLine="0" autoPict="0">
                <anchor moveWithCells="1">
                  <from>
                    <xdr:col>17</xdr:col>
                    <xdr:colOff>0</xdr:colOff>
                    <xdr:row>95</xdr:row>
                    <xdr:rowOff>0</xdr:rowOff>
                  </from>
                  <to>
                    <xdr:col>17</xdr:col>
                    <xdr:colOff>25400</xdr:colOff>
                    <xdr:row>95</xdr:row>
                    <xdr:rowOff>279400</xdr:rowOff>
                  </to>
                </anchor>
              </controlPr>
            </control>
          </mc:Choice>
        </mc:AlternateContent>
        <mc:AlternateContent xmlns:mc="http://schemas.openxmlformats.org/markup-compatibility/2006">
          <mc:Choice Requires="x14">
            <control shapeId="4229" r:id="rId6" name="Option Button 133">
              <controlPr defaultSize="0" autoFill="0" autoLine="0" autoPict="0">
                <anchor moveWithCells="1">
                  <from>
                    <xdr:col>2</xdr:col>
                    <xdr:colOff>215900</xdr:colOff>
                    <xdr:row>63</xdr:row>
                    <xdr:rowOff>330200</xdr:rowOff>
                  </from>
                  <to>
                    <xdr:col>3</xdr:col>
                    <xdr:colOff>0</xdr:colOff>
                    <xdr:row>64</xdr:row>
                    <xdr:rowOff>0</xdr:rowOff>
                  </to>
                </anchor>
              </controlPr>
            </control>
          </mc:Choice>
        </mc:AlternateContent>
        <mc:AlternateContent xmlns:mc="http://schemas.openxmlformats.org/markup-compatibility/2006">
          <mc:Choice Requires="x14">
            <control shapeId="4230" r:id="rId7" name="Option Button 134">
              <controlPr defaultSize="0" autoFill="0" autoLine="0" autoPict="0">
                <anchor moveWithCells="1">
                  <from>
                    <xdr:col>2</xdr:col>
                    <xdr:colOff>215900</xdr:colOff>
                    <xdr:row>64</xdr:row>
                    <xdr:rowOff>234950</xdr:rowOff>
                  </from>
                  <to>
                    <xdr:col>3</xdr:col>
                    <xdr:colOff>0</xdr:colOff>
                    <xdr:row>65</xdr:row>
                    <xdr:rowOff>0</xdr:rowOff>
                  </to>
                </anchor>
              </controlPr>
            </control>
          </mc:Choice>
        </mc:AlternateContent>
        <mc:AlternateContent xmlns:mc="http://schemas.openxmlformats.org/markup-compatibility/2006">
          <mc:Choice Requires="x14">
            <control shapeId="4231" r:id="rId8" name="Option Button 135">
              <controlPr defaultSize="0" autoFill="0" autoLine="0" autoPict="0">
                <anchor moveWithCells="1">
                  <from>
                    <xdr:col>2</xdr:col>
                    <xdr:colOff>215900</xdr:colOff>
                    <xdr:row>65</xdr:row>
                    <xdr:rowOff>266700</xdr:rowOff>
                  </from>
                  <to>
                    <xdr:col>3</xdr:col>
                    <xdr:colOff>0</xdr:colOff>
                    <xdr:row>66</xdr:row>
                    <xdr:rowOff>0</xdr:rowOff>
                  </to>
                </anchor>
              </controlPr>
            </control>
          </mc:Choice>
        </mc:AlternateContent>
        <mc:AlternateContent xmlns:mc="http://schemas.openxmlformats.org/markup-compatibility/2006">
          <mc:Choice Requires="x14">
            <control shapeId="4232" r:id="rId9" name="Option Button 136">
              <controlPr defaultSize="0" autoFill="0" autoLine="0" autoPict="0">
                <anchor moveWithCells="1">
                  <from>
                    <xdr:col>2</xdr:col>
                    <xdr:colOff>215900</xdr:colOff>
                    <xdr:row>66</xdr:row>
                    <xdr:rowOff>520700</xdr:rowOff>
                  </from>
                  <to>
                    <xdr:col>3</xdr:col>
                    <xdr:colOff>0</xdr:colOff>
                    <xdr:row>67</xdr:row>
                    <xdr:rowOff>0</xdr:rowOff>
                  </to>
                </anchor>
              </controlPr>
            </control>
          </mc:Choice>
        </mc:AlternateContent>
        <mc:AlternateContent xmlns:mc="http://schemas.openxmlformats.org/markup-compatibility/2006">
          <mc:Choice Requires="x14">
            <control shapeId="4239" r:id="rId10" name="Label 143">
              <controlPr defaultSize="0" autoFill="0" autoLine="0" autoPict="0">
                <anchor moveWithCells="1">
                  <from>
                    <xdr:col>17</xdr:col>
                    <xdr:colOff>0</xdr:colOff>
                    <xdr:row>87</xdr:row>
                    <xdr:rowOff>0</xdr:rowOff>
                  </from>
                  <to>
                    <xdr:col>17</xdr:col>
                    <xdr:colOff>25400</xdr:colOff>
                    <xdr:row>87</xdr:row>
                    <xdr:rowOff>279400</xdr:rowOff>
                  </to>
                </anchor>
              </controlPr>
            </control>
          </mc:Choice>
        </mc:AlternateContent>
        <mc:AlternateContent xmlns:mc="http://schemas.openxmlformats.org/markup-compatibility/2006">
          <mc:Choice Requires="x14">
            <control shapeId="4241" r:id="rId11" name="Label 145">
              <controlPr defaultSize="0" autoFill="0" autoLine="0" autoPict="0">
                <anchor moveWithCells="1">
                  <from>
                    <xdr:col>17</xdr:col>
                    <xdr:colOff>0</xdr:colOff>
                    <xdr:row>95</xdr:row>
                    <xdr:rowOff>0</xdr:rowOff>
                  </from>
                  <to>
                    <xdr:col>17</xdr:col>
                    <xdr:colOff>25400</xdr:colOff>
                    <xdr:row>95</xdr:row>
                    <xdr:rowOff>279400</xdr:rowOff>
                  </to>
                </anchor>
              </controlPr>
            </control>
          </mc:Choice>
        </mc:AlternateContent>
        <mc:AlternateContent xmlns:mc="http://schemas.openxmlformats.org/markup-compatibility/2006">
          <mc:Choice Requires="x14">
            <control shapeId="4098" r:id="rId12" name="Label 2">
              <controlPr defaultSize="0" autoFill="0" autoLine="0" autoPict="0">
                <anchor moveWithCells="1">
                  <from>
                    <xdr:col>17</xdr:col>
                    <xdr:colOff>0</xdr:colOff>
                    <xdr:row>88</xdr:row>
                    <xdr:rowOff>0</xdr:rowOff>
                  </from>
                  <to>
                    <xdr:col>17</xdr:col>
                    <xdr:colOff>25400</xdr:colOff>
                    <xdr:row>88</xdr:row>
                    <xdr:rowOff>279400</xdr:rowOff>
                  </to>
                </anchor>
              </controlPr>
            </control>
          </mc:Choice>
        </mc:AlternateContent>
        <mc:AlternateContent xmlns:mc="http://schemas.openxmlformats.org/markup-compatibility/2006">
          <mc:Choice Requires="x14">
            <control shapeId="4240" r:id="rId13" name="Label 144">
              <controlPr defaultSize="0" autoFill="0" autoLine="0" autoPict="0">
                <anchor moveWithCells="1">
                  <from>
                    <xdr:col>17</xdr:col>
                    <xdr:colOff>0</xdr:colOff>
                    <xdr:row>88</xdr:row>
                    <xdr:rowOff>0</xdr:rowOff>
                  </from>
                  <to>
                    <xdr:col>17</xdr:col>
                    <xdr:colOff>25400</xdr:colOff>
                    <xdr:row>88</xdr:row>
                    <xdr:rowOff>279400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DR3"/>
  <sheetViews>
    <sheetView topLeftCell="BX1" zoomScale="70" zoomScaleNormal="70" workbookViewId="0">
      <selection activeCell="AH4" sqref="AH4"/>
    </sheetView>
  </sheetViews>
  <sheetFormatPr baseColWidth="10" defaultColWidth="11.453125" defaultRowHeight="14.5" x14ac:dyDescent="0.35"/>
  <cols>
    <col min="1" max="1" width="18.453125" customWidth="1"/>
    <col min="2" max="33" width="17.08984375" customWidth="1"/>
    <col min="34" max="122" width="19" customWidth="1"/>
  </cols>
  <sheetData>
    <row r="1" spans="1:122" ht="24.75" customHeight="1" x14ac:dyDescent="0.6">
      <c r="A1" s="7" t="s">
        <v>99</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row>
    <row r="2" spans="1:122" s="6" customFormat="1" ht="139.25" customHeight="1" thickBot="1" x14ac:dyDescent="0.5">
      <c r="A2" s="66" t="s">
        <v>46</v>
      </c>
      <c r="B2" s="66" t="s">
        <v>0</v>
      </c>
      <c r="C2" s="66" t="s">
        <v>47</v>
      </c>
      <c r="D2" s="66" t="s">
        <v>72</v>
      </c>
      <c r="E2" s="66" t="s">
        <v>48</v>
      </c>
      <c r="F2" s="66" t="s">
        <v>147</v>
      </c>
      <c r="G2" s="66" t="s">
        <v>143</v>
      </c>
      <c r="H2" s="66" t="s">
        <v>17</v>
      </c>
      <c r="I2" s="66" t="s">
        <v>18</v>
      </c>
      <c r="J2" s="66" t="s">
        <v>40</v>
      </c>
      <c r="K2" s="66" t="s">
        <v>71</v>
      </c>
      <c r="L2" s="66" t="s">
        <v>19</v>
      </c>
      <c r="M2" s="66" t="s">
        <v>75</v>
      </c>
      <c r="N2" s="66" t="s">
        <v>73</v>
      </c>
      <c r="O2" s="66" t="s">
        <v>35</v>
      </c>
      <c r="P2" s="66" t="s">
        <v>74</v>
      </c>
      <c r="Q2" s="66" t="s">
        <v>74</v>
      </c>
      <c r="R2" s="66" t="s">
        <v>90</v>
      </c>
      <c r="S2" s="66" t="s">
        <v>91</v>
      </c>
      <c r="T2" s="68" t="s">
        <v>358</v>
      </c>
      <c r="U2" s="68" t="s">
        <v>359</v>
      </c>
      <c r="V2" s="68" t="s">
        <v>360</v>
      </c>
      <c r="W2" s="68" t="s">
        <v>361</v>
      </c>
      <c r="X2" s="68" t="s">
        <v>93</v>
      </c>
      <c r="Y2" s="68" t="s">
        <v>94</v>
      </c>
      <c r="Z2" s="68" t="s">
        <v>95</v>
      </c>
      <c r="AA2" s="68" t="s">
        <v>96</v>
      </c>
      <c r="AB2" s="68" t="s">
        <v>97</v>
      </c>
      <c r="AC2" s="68" t="s">
        <v>98</v>
      </c>
      <c r="AD2" s="68" t="s">
        <v>362</v>
      </c>
      <c r="AE2" s="68" t="s">
        <v>363</v>
      </c>
      <c r="AF2" s="68" t="s">
        <v>344</v>
      </c>
      <c r="AG2" s="69" t="s">
        <v>79</v>
      </c>
      <c r="AH2" s="36" t="s">
        <v>364</v>
      </c>
      <c r="AI2" s="36" t="s">
        <v>365</v>
      </c>
      <c r="AJ2" s="36" t="s">
        <v>366</v>
      </c>
      <c r="AK2" s="36" t="s">
        <v>368</v>
      </c>
      <c r="AL2" s="36" t="s">
        <v>367</v>
      </c>
      <c r="AM2" s="36" t="s">
        <v>369</v>
      </c>
      <c r="AN2" s="67" t="s">
        <v>371</v>
      </c>
      <c r="AO2" s="67" t="s">
        <v>372</v>
      </c>
      <c r="AP2" s="67" t="s">
        <v>373</v>
      </c>
      <c r="AQ2" s="67" t="s">
        <v>370</v>
      </c>
      <c r="AR2" s="67" t="s">
        <v>374</v>
      </c>
      <c r="AS2" s="67" t="s">
        <v>375</v>
      </c>
      <c r="AT2" s="36" t="s">
        <v>376</v>
      </c>
      <c r="AU2" s="36" t="s">
        <v>456</v>
      </c>
      <c r="AV2" s="36" t="s">
        <v>377</v>
      </c>
      <c r="AW2" s="36" t="s">
        <v>378</v>
      </c>
      <c r="AX2" s="67" t="s">
        <v>379</v>
      </c>
      <c r="AY2" s="67" t="s">
        <v>380</v>
      </c>
      <c r="AZ2" s="67" t="s">
        <v>381</v>
      </c>
      <c r="BA2" s="67" t="s">
        <v>382</v>
      </c>
      <c r="BB2" s="36" t="s">
        <v>383</v>
      </c>
      <c r="BC2" s="36" t="s">
        <v>384</v>
      </c>
      <c r="BD2" s="36" t="s">
        <v>385</v>
      </c>
      <c r="BE2" s="36" t="s">
        <v>386</v>
      </c>
      <c r="BF2" s="36" t="s">
        <v>387</v>
      </c>
      <c r="BG2" s="67" t="s">
        <v>388</v>
      </c>
      <c r="BH2" s="67" t="s">
        <v>389</v>
      </c>
      <c r="BI2" s="67" t="s">
        <v>390</v>
      </c>
      <c r="BJ2" s="36" t="s">
        <v>391</v>
      </c>
      <c r="BK2" s="36" t="s">
        <v>392</v>
      </c>
      <c r="BL2" s="36" t="s">
        <v>393</v>
      </c>
      <c r="BM2" s="37" t="s">
        <v>394</v>
      </c>
      <c r="BN2" s="67" t="s">
        <v>395</v>
      </c>
      <c r="BO2" s="67" t="s">
        <v>396</v>
      </c>
      <c r="BP2" s="67" t="s">
        <v>397</v>
      </c>
      <c r="BQ2" s="67" t="s">
        <v>398</v>
      </c>
      <c r="BR2" s="67" t="s">
        <v>399</v>
      </c>
      <c r="BS2" s="67" t="s">
        <v>400</v>
      </c>
      <c r="BT2" s="67" t="s">
        <v>401</v>
      </c>
      <c r="BU2" s="67" t="s">
        <v>402</v>
      </c>
      <c r="BV2" s="67" t="s">
        <v>403</v>
      </c>
      <c r="BW2" s="67" t="s">
        <v>404</v>
      </c>
      <c r="BX2" s="36" t="s">
        <v>223</v>
      </c>
      <c r="BY2" s="36" t="s">
        <v>158</v>
      </c>
      <c r="BZ2" s="36" t="s">
        <v>52</v>
      </c>
      <c r="CA2" s="36" t="s">
        <v>157</v>
      </c>
      <c r="CB2" s="36" t="s">
        <v>42</v>
      </c>
      <c r="CC2" s="36" t="s">
        <v>43</v>
      </c>
      <c r="CD2" s="36" t="s">
        <v>44</v>
      </c>
      <c r="CE2" s="36" t="s">
        <v>222</v>
      </c>
      <c r="CF2" s="36" t="s">
        <v>159</v>
      </c>
      <c r="CG2" s="36" t="s">
        <v>160</v>
      </c>
      <c r="CH2" s="36" t="s">
        <v>243</v>
      </c>
      <c r="CI2" s="36" t="s">
        <v>45</v>
      </c>
      <c r="CJ2" s="67" t="s">
        <v>405</v>
      </c>
      <c r="CK2" s="67" t="s">
        <v>406</v>
      </c>
      <c r="CL2" s="67" t="s">
        <v>407</v>
      </c>
      <c r="CM2" s="67" t="s">
        <v>408</v>
      </c>
      <c r="CN2" s="67" t="s">
        <v>409</v>
      </c>
      <c r="CO2" s="67" t="s">
        <v>410</v>
      </c>
      <c r="CP2" s="67" t="s">
        <v>411</v>
      </c>
      <c r="CQ2" s="67" t="s">
        <v>412</v>
      </c>
      <c r="CR2" s="67" t="s">
        <v>413</v>
      </c>
      <c r="CS2" s="67" t="s">
        <v>414</v>
      </c>
      <c r="CT2" s="67" t="s">
        <v>415</v>
      </c>
      <c r="CU2" s="40" t="s">
        <v>416</v>
      </c>
      <c r="CV2" s="36" t="s">
        <v>417</v>
      </c>
      <c r="CW2" s="36" t="s">
        <v>418</v>
      </c>
      <c r="CX2" s="36" t="s">
        <v>419</v>
      </c>
      <c r="CY2" s="36" t="s">
        <v>420</v>
      </c>
      <c r="CZ2" s="36" t="s">
        <v>421</v>
      </c>
      <c r="DA2" s="36" t="s">
        <v>422</v>
      </c>
      <c r="DB2" s="36" t="s">
        <v>458</v>
      </c>
      <c r="DC2" s="36" t="s">
        <v>423</v>
      </c>
      <c r="DD2" s="37" t="s">
        <v>424</v>
      </c>
      <c r="DE2" s="125" t="s">
        <v>425</v>
      </c>
      <c r="DF2" s="67" t="s">
        <v>426</v>
      </c>
      <c r="DG2" s="67" t="s">
        <v>430</v>
      </c>
      <c r="DH2" s="67" t="s">
        <v>427</v>
      </c>
      <c r="DI2" s="67" t="s">
        <v>428</v>
      </c>
      <c r="DJ2" s="67" t="s">
        <v>429</v>
      </c>
      <c r="DK2" s="40" t="s">
        <v>431</v>
      </c>
      <c r="DL2" s="36" t="s">
        <v>432</v>
      </c>
      <c r="DM2" s="36" t="s">
        <v>433</v>
      </c>
      <c r="DN2" s="36" t="s">
        <v>434</v>
      </c>
      <c r="DO2" s="36" t="s">
        <v>435</v>
      </c>
      <c r="DP2" s="36" t="s">
        <v>436</v>
      </c>
      <c r="DQ2" s="36" t="s">
        <v>437</v>
      </c>
      <c r="DR2" s="36" t="s">
        <v>438</v>
      </c>
    </row>
    <row r="3" spans="1:122" s="6" customFormat="1" ht="29" x14ac:dyDescent="0.35">
      <c r="A3" s="6">
        <f>'Ficha IDA T'!B6</f>
        <v>0</v>
      </c>
      <c r="B3" s="6">
        <f>'Ficha IDA T'!B8</f>
        <v>0</v>
      </c>
      <c r="C3" s="6">
        <f>'Ficha IDA T'!B10</f>
        <v>0</v>
      </c>
      <c r="D3" s="6">
        <f>'Ficha IDA T'!B12</f>
        <v>0</v>
      </c>
      <c r="E3" s="6">
        <f>'Ficha IDA T'!B14</f>
        <v>0</v>
      </c>
      <c r="F3" s="6">
        <f>'Ficha IDA T'!B16</f>
        <v>0</v>
      </c>
      <c r="G3" s="6">
        <f>'Ficha IDA T'!C14</f>
        <v>0</v>
      </c>
      <c r="H3" s="6">
        <f>'Ficha IDA T'!C8</f>
        <v>0</v>
      </c>
      <c r="I3" s="6" t="str">
        <f>'Ficha IDA T'!E8</f>
        <v>XII Magallanes</v>
      </c>
      <c r="J3" s="6">
        <f>'Ficha IDA T'!C10</f>
        <v>0</v>
      </c>
      <c r="K3" s="6">
        <f>'Ficha IDA T'!E10</f>
        <v>0</v>
      </c>
      <c r="L3" s="6">
        <f>'Ficha IDA T'!C12</f>
        <v>0</v>
      </c>
      <c r="M3" s="6">
        <f>'Ficha IDA T'!E12</f>
        <v>0</v>
      </c>
      <c r="N3" s="6">
        <f>'Ficha IDA T'!C14</f>
        <v>0</v>
      </c>
      <c r="O3" s="6">
        <f>'Ficha IDA T'!E14</f>
        <v>0</v>
      </c>
      <c r="P3" s="6" t="str">
        <f>'Ficha IDA T'!C16</f>
        <v>Sitios de promoción</v>
      </c>
      <c r="Q3" s="6" t="str">
        <f>'Ficha IDA T'!E16</f>
        <v>No aplica</v>
      </c>
      <c r="R3" s="6" t="str">
        <f>'Ficha IDA T'!C20</f>
        <v>Sin información de zona</v>
      </c>
      <c r="S3" s="6" t="str">
        <f>'Ficha IDA T'!C21</f>
        <v/>
      </c>
      <c r="T3" s="70">
        <f>'Ficha IDA T'!F23</f>
        <v>0.5436893203883495</v>
      </c>
      <c r="U3" s="70">
        <f>'Ficha IDA T'!F24</f>
        <v>0.7142857142857143</v>
      </c>
      <c r="V3" s="70">
        <f>'Ficha IDA T'!F25</f>
        <v>0.72727272727272729</v>
      </c>
      <c r="W3" s="70">
        <f>'Ficha IDA T'!F26</f>
        <v>0.36842105263157893</v>
      </c>
      <c r="X3" s="70">
        <f>'Ficha IDA T'!F27</f>
        <v>1</v>
      </c>
      <c r="Y3" s="70">
        <f>'Ficha IDA T'!F28</f>
        <v>0.25</v>
      </c>
      <c r="Z3" s="70">
        <f>'Ficha IDA T'!F29</f>
        <v>0.73333333333333328</v>
      </c>
      <c r="AA3" s="70">
        <f>'Ficha IDA T'!F30</f>
        <v>0.33333333333333331</v>
      </c>
      <c r="AB3" s="70" t="e">
        <f>'Ficha IDA T'!#REF!</f>
        <v>#REF!</v>
      </c>
      <c r="AC3" s="70">
        <f>'Ficha IDA T'!F31</f>
        <v>0.33333333333333331</v>
      </c>
      <c r="AD3" s="70">
        <f>'Ficha IDA T'!F32</f>
        <v>1</v>
      </c>
      <c r="AE3" s="70">
        <f>'Ficha IDA T'!F33</f>
        <v>0</v>
      </c>
      <c r="AF3" s="70">
        <f>'Ficha IDA T'!F34</f>
        <v>0</v>
      </c>
      <c r="AG3" s="70">
        <f>'Ficha IDA T'!F35</f>
        <v>0.47380952380952385</v>
      </c>
      <c r="AH3" s="143" t="b">
        <f>IF('Ficha IDA T'!$C46="Sí",TRUE,IF('Ficha IDA T'!$C46="No aplica","NO APLICA",FALSE))</f>
        <v>1</v>
      </c>
      <c r="AI3" s="143" t="b">
        <f>IF('Ficha IDA T'!$C47="Sí",TRUE,IF('Ficha IDA T'!$C47="No aplica","NO APLICA",FALSE))</f>
        <v>1</v>
      </c>
      <c r="AJ3" s="143" t="b">
        <f>IF('Ficha IDA T'!$C48="Sí",TRUE,IF('Ficha IDA T'!$C48="No aplica","NO APLICA",FALSE))</f>
        <v>1</v>
      </c>
      <c r="AK3" s="143" t="b">
        <f>IF('Ficha IDA T'!$C49="Sí",TRUE,IF('Ficha IDA T'!$C49="No aplica","NO APLICA",FALSE))</f>
        <v>1</v>
      </c>
      <c r="AL3" s="143" t="b">
        <f>IF('Ficha IDA T'!$C50="Sí",TRUE,IF('Ficha IDA T'!$C50="No aplica","NO APLICA",FALSE))</f>
        <v>1</v>
      </c>
      <c r="AM3" s="143" t="b">
        <f>IF('Ficha IDA T'!$C51="Sí",TRUE,IF('Ficha IDA T'!$C51="No aplica","NO APLICA",FALSE))</f>
        <v>1</v>
      </c>
      <c r="AN3" s="143" t="b">
        <f>IF('Ficha IDA T'!$C53="Sí",TRUE,IF('Ficha IDA T'!$C53="No aplica","NO APLICA",FALSE))</f>
        <v>1</v>
      </c>
      <c r="AO3" s="143" t="b">
        <f>IF('Ficha IDA T'!$C54="Sí",TRUE,IF('Ficha IDA T'!$C54="No aplica","NO APLICA",FALSE))</f>
        <v>1</v>
      </c>
      <c r="AP3" s="143" t="b">
        <f>IF('Ficha IDA T'!$C55="Sí",TRUE,IF('Ficha IDA T'!$C55="No aplica","NO APLICA",FALSE))</f>
        <v>1</v>
      </c>
      <c r="AQ3" s="143" t="b">
        <f>IF('Ficha IDA T'!$C56="Sí",TRUE,IF('Ficha IDA T'!$C56="No aplica","NO APLICA",FALSE))</f>
        <v>1</v>
      </c>
      <c r="AR3" s="143" t="b">
        <f>IF('Ficha IDA T'!$C57="Sí",TRUE,IF('Ficha IDA T'!$C57="No aplica","NO APLICA",FALSE))</f>
        <v>1</v>
      </c>
      <c r="AS3" s="143" t="b">
        <f>IF('Ficha IDA T'!$C58="Sí",TRUE,IF('Ficha IDA T'!$C58="No aplica","NO APLICA",FALSE))</f>
        <v>1</v>
      </c>
      <c r="AT3" s="143" t="b">
        <f>IF('Ficha IDA T'!$C60="Sí",TRUE,IF('Ficha IDA T'!$C60="No aplica","NO APLICA",FALSE))</f>
        <v>1</v>
      </c>
      <c r="AU3" s="143" t="b">
        <f>IF('Ficha IDA T'!$C61="Sí",TRUE,IF('Ficha IDA T'!$C61="No aplica","NO APLICA",FALSE))</f>
        <v>1</v>
      </c>
      <c r="AV3" s="143" t="b">
        <f>IF('Ficha IDA T'!$C62="Sí",TRUE,IF('Ficha IDA T'!$C62="No aplica","NO APLICA",FALSE))</f>
        <v>1</v>
      </c>
      <c r="AW3" s="143" t="b">
        <f>IF('Ficha IDA T'!$C63="Sí",TRUE,IF('Ficha IDA T'!$C63="No aplica","NO APLICA",FALSE))</f>
        <v>1</v>
      </c>
      <c r="AX3" s="71" t="b">
        <f>IF('Ficha IDA T'!H64=1,TRUE,FALSE)</f>
        <v>0</v>
      </c>
      <c r="AY3" s="71" t="b">
        <f>IF('Ficha IDA T'!H64=2,TRUE,FALSE)</f>
        <v>0</v>
      </c>
      <c r="AZ3" s="71" t="b">
        <f>IF('Ficha IDA T'!H64=3,TRUE,FALSE)</f>
        <v>0</v>
      </c>
      <c r="BA3" s="71" t="b">
        <f>IF('Ficha IDA T'!H64=4,TRUE,FALSE)</f>
        <v>1</v>
      </c>
      <c r="BB3" s="6" t="b">
        <f>IF('Ficha IDA T'!$C69="Sí",TRUE,IF('Ficha IDA T'!$C69="No aplica","NO APLICA",FALSE))</f>
        <v>0</v>
      </c>
      <c r="BC3" s="6" t="b">
        <f>IF('Ficha IDA T'!$C70="Sí",TRUE,IF('Ficha IDA T'!$C70="No aplica","NO APLICA",FALSE))</f>
        <v>0</v>
      </c>
      <c r="BD3" s="6" t="b">
        <f>IF('Ficha IDA T'!$C71="Sí",TRUE,IF('Ficha IDA T'!$C71="No aplica","NO APLICA",FALSE))</f>
        <v>1</v>
      </c>
      <c r="BE3" s="6" t="b">
        <f>IF('Ficha IDA T'!$C72="Sí",TRUE,IF('Ficha IDA T'!$C72="No aplica","NO APLICA",FALSE))</f>
        <v>1</v>
      </c>
      <c r="BF3" s="6" t="b">
        <f>IF('Ficha IDA T'!$C73="Sí",TRUE,IF('Ficha IDA T'!$C73="No aplica","NO APLICA",FALSE))</f>
        <v>1</v>
      </c>
      <c r="BG3" s="6" t="b">
        <f>IF('Ficha IDA T'!$C75="Sí",TRUE,IF('Ficha IDA T'!$C75="No aplica","NO APLICA",FALSE))</f>
        <v>1</v>
      </c>
      <c r="BH3" s="6" t="b">
        <f>IF('Ficha IDA T'!$C76="Sí",TRUE,IF('Ficha IDA T'!$C76="No aplica","NO APLICA",FALSE))</f>
        <v>1</v>
      </c>
      <c r="BI3" s="6" t="b">
        <f>IF('Ficha IDA T'!$C77="Sí",TRUE,IF('Ficha IDA T'!$C77="No aplica","NO APLICA",FALSE))</f>
        <v>1</v>
      </c>
      <c r="BJ3" s="6" t="b">
        <f>IF('Ficha IDA T'!$C78="Sí",TRUE,IF('Ficha IDA T'!$C78="No aplica","NO APLICA",FALSE))</f>
        <v>1</v>
      </c>
      <c r="BK3" s="6" t="b">
        <f>IF('Ficha IDA T'!$C79="Sí",TRUE,IF('Ficha IDA T'!$C79="No aplica","NO APLICA",FALSE))</f>
        <v>1</v>
      </c>
      <c r="BL3" s="6" t="b">
        <f>IF('Ficha IDA T'!$C80="Sí",TRUE,IF('Ficha IDA T'!$C80="No aplica","NO APLICA",FALSE))</f>
        <v>1</v>
      </c>
      <c r="BM3" s="6" t="b">
        <f>IF('Ficha IDA T'!$C81="Sí",TRUE,IF('Ficha IDA T'!$C81="No aplica","NO APLICA",FALSE))</f>
        <v>1</v>
      </c>
      <c r="BN3" s="6" t="str">
        <f>IF('Ficha IDA T'!$C83="Sí",TRUE,IF('Ficha IDA T'!$C83="No aplica","NO APLICA",FALSE))</f>
        <v>NO APLICA</v>
      </c>
      <c r="BO3" s="6" t="str">
        <f>IF('Ficha IDA T'!$C84="Sí",TRUE,IF('Ficha IDA T'!$C84="No aplica","NO APLICA",FALSE))</f>
        <v>NO APLICA</v>
      </c>
      <c r="BP3" s="6" t="str">
        <f>IF('Ficha IDA T'!$C85="Sí",TRUE,IF('Ficha IDA T'!$C85="No aplica","NO APLICA",FALSE))</f>
        <v>NO APLICA</v>
      </c>
      <c r="BQ3" s="6" t="str">
        <f>IF('Ficha IDA T'!$C86="Sí",TRUE,IF('Ficha IDA T'!$C86="No aplica","NO APLICA",FALSE))</f>
        <v>NO APLICA</v>
      </c>
      <c r="BR3" s="6" t="str">
        <f>IF('Ficha IDA T'!$C87="Sí",TRUE,IF('Ficha IDA T'!$C87="No aplica","NO APLICA",FALSE))</f>
        <v>NO APLICA</v>
      </c>
      <c r="BS3" s="6" t="str">
        <f>IF('Ficha IDA T'!$C88="Sí",TRUE,IF('Ficha IDA T'!$C88="No aplica","NO APLICA",FALSE))</f>
        <v>NO APLICA</v>
      </c>
      <c r="BT3" s="6" t="str">
        <f>IF('Ficha IDA T'!$C89="Sí",TRUE,IF('Ficha IDA T'!$C89="No aplica","NO APLICA",FALSE))</f>
        <v>NO APLICA</v>
      </c>
      <c r="BU3" s="6" t="str">
        <f>IF('Ficha IDA T'!$C90="Sí",TRUE,IF('Ficha IDA T'!$C90="No aplica","NO APLICA",FALSE))</f>
        <v>NO APLICA</v>
      </c>
      <c r="BV3" s="6" t="str">
        <f>IF('Ficha IDA T'!$C91="Sí",TRUE,IF('Ficha IDA T'!$C91="No aplica","NO APLICA",FALSE))</f>
        <v>NO APLICA</v>
      </c>
      <c r="BW3" s="6" t="str">
        <f>IF('Ficha IDA T'!$C92="Sí",TRUE,IF('Ficha IDA T'!$C92="No aplica","NO APLICA",FALSE))</f>
        <v>NO APLICA</v>
      </c>
      <c r="BX3" s="6" t="e">
        <f>'Ficha IDA T'!#REF!</f>
        <v>#REF!</v>
      </c>
      <c r="BY3" s="6" t="e">
        <f>'Ficha IDA T'!#REF!</f>
        <v>#REF!</v>
      </c>
      <c r="BZ3" s="6" t="e">
        <f>'Ficha IDA T'!#REF!</f>
        <v>#REF!</v>
      </c>
      <c r="CA3" s="6" t="e">
        <f>'Ficha IDA T'!#REF!</f>
        <v>#REF!</v>
      </c>
      <c r="CB3" s="6" t="e">
        <f>'Ficha IDA T'!#REF!</f>
        <v>#REF!</v>
      </c>
      <c r="CC3" s="6" t="e">
        <f>'Ficha IDA T'!#REF!</f>
        <v>#REF!</v>
      </c>
      <c r="CD3" s="6" t="e">
        <f>'Ficha IDA T'!#REF!</f>
        <v>#REF!</v>
      </c>
      <c r="CE3" s="6" t="e">
        <f>'Ficha IDA T'!#REF!</f>
        <v>#REF!</v>
      </c>
      <c r="CF3" s="6" t="e">
        <f>'Ficha IDA T'!#REF!</f>
        <v>#REF!</v>
      </c>
      <c r="CG3" s="6" t="e">
        <f>'Ficha IDA T'!#REF!</f>
        <v>#REF!</v>
      </c>
      <c r="CH3" s="6" t="e">
        <f>'Ficha IDA T'!#REF!</f>
        <v>#REF!</v>
      </c>
      <c r="CI3" s="6" t="e">
        <f>'Ficha IDA T'!#REF!</f>
        <v>#REF!</v>
      </c>
      <c r="CJ3" s="6" t="b">
        <f>IF('Ficha IDA T'!$C94="Sí",TRUE,IF('Ficha IDA T'!$C94="No aplica","NO APLICA",FALSE))</f>
        <v>0</v>
      </c>
      <c r="CK3" s="6" t="str">
        <f>IF('Ficha IDA T'!$C95="Sí",TRUE,IF('Ficha IDA T'!$C95="No aplica","NO APLICA",FALSE))</f>
        <v>NO APLICA</v>
      </c>
      <c r="CL3" s="6" t="str">
        <f>IF('Ficha IDA T'!$C96="Sí",TRUE,IF('Ficha IDA T'!$C96="No aplica","NO APLICA",FALSE))</f>
        <v>NO APLICA</v>
      </c>
      <c r="CM3" s="6" t="str">
        <f>IF('Ficha IDA T'!$C97="Sí",TRUE,IF('Ficha IDA T'!$C97="No aplica","NO APLICA",FALSE))</f>
        <v>NO APLICA</v>
      </c>
      <c r="CN3" s="6" t="str">
        <f>IF('Ficha IDA T'!$C98="Sí",TRUE,IF('Ficha IDA T'!$C98="No aplica","NO APLICA",FALSE))</f>
        <v>NO APLICA</v>
      </c>
      <c r="CO3" s="6" t="b">
        <f>IF('Ficha IDA T'!$C99="Sí",TRUE,IF('Ficha IDA T'!$C99="No aplica","NO APLICA",FALSE))</f>
        <v>1</v>
      </c>
      <c r="CP3" s="6" t="str">
        <f>IF('Ficha IDA T'!$C100="Sí",TRUE,IF('Ficha IDA T'!$C100="No aplica","NO APLICA",FALSE))</f>
        <v>NO APLICA</v>
      </c>
      <c r="CQ3" s="6" t="str">
        <f>IF('Ficha IDA T'!$C101="Sí",TRUE,IF('Ficha IDA T'!$C101="No aplica","NO APLICA",FALSE))</f>
        <v>NO APLICA</v>
      </c>
      <c r="CR3" s="6" t="str">
        <f>IF('Ficha IDA T'!$C102="Sí",TRUE,IF('Ficha IDA T'!$C102="No aplica","NO APLICA",FALSE))</f>
        <v>NO APLICA</v>
      </c>
      <c r="CS3" s="6" t="str">
        <f>IF('Ficha IDA T'!$C103="Sí",TRUE,IF('Ficha IDA T'!$C103="No aplica","NO APLICA",FALSE))</f>
        <v>NO APLICA</v>
      </c>
      <c r="CT3" s="6" t="str">
        <f>IF('Ficha IDA T'!$C104="Sí",TRUE,IF('Ficha IDA T'!$C104="No aplica","NO APLICA",FALSE))</f>
        <v>NO APLICA</v>
      </c>
      <c r="CU3" s="6" t="str">
        <f>IF('Ficha IDA T'!$C106="Sí",TRUE,IF('Ficha IDA T'!$C106="No aplica","NO APLICA",FALSE))</f>
        <v>NO APLICA</v>
      </c>
      <c r="CV3" s="6" t="str">
        <f>IF('Ficha IDA T'!$C107="Sí",TRUE,IF('Ficha IDA T'!$C107="No aplica","NO APLICA",FALSE))</f>
        <v>NO APLICA</v>
      </c>
      <c r="CW3" s="6" t="str">
        <f>IF('Ficha IDA T'!$C108="Sí",TRUE,IF('Ficha IDA T'!$C108="No aplica","NO APLICA",FALSE))</f>
        <v>NO APLICA</v>
      </c>
      <c r="CX3" s="6" t="str">
        <f>IF('Ficha IDA T'!$C109="Sí",TRUE,IF('Ficha IDA T'!$C109="No aplica","NO APLICA",FALSE))</f>
        <v>NO APLICA</v>
      </c>
      <c r="CY3" s="6" t="str">
        <f>IF('Ficha IDA T'!$C110="Sí",TRUE,IF('Ficha IDA T'!$C110="No aplica","NO APLICA",FALSE))</f>
        <v>NO APLICA</v>
      </c>
      <c r="CZ3" s="6" t="str">
        <f>IF('Ficha IDA T'!$C111="Sí",TRUE,IF('Ficha IDA T'!$C111="No aplica","NO APLICA",FALSE))</f>
        <v>NO APLICA</v>
      </c>
      <c r="DA3" s="6" t="str">
        <f>IF('Ficha IDA T'!$C112="Sí",TRUE,IF('Ficha IDA T'!$C112="No aplica","NO APLICA",FALSE))</f>
        <v>NO APLICA</v>
      </c>
      <c r="DB3" s="6" t="str">
        <f>IF('Ficha IDA T'!$C113="Sí",TRUE,IF('Ficha IDA T'!$C113="No aplica","NO APLICA",FALSE))</f>
        <v>NO APLICA</v>
      </c>
      <c r="DC3" s="6" t="str">
        <f>IF('Ficha IDA T'!$C114="Sí",TRUE,IF('Ficha IDA T'!$C114="No aplica","NO APLICA",FALSE))</f>
        <v>NO APLICA</v>
      </c>
      <c r="DD3" s="6" t="str">
        <f>IF('Ficha IDA T'!$C115="Sí",TRUE,IF('Ficha IDA T'!$C115="No aplica","NO APLICA",FALSE))</f>
        <v>NO APLICA</v>
      </c>
      <c r="DE3" s="6" t="b">
        <f>IF('Ficha IDA T'!$C117="Sí",TRUE,IF('Ficha IDA T'!$C117="No aplica","NO APLICA",FALSE))</f>
        <v>0</v>
      </c>
      <c r="DF3" s="6" t="b">
        <f>IF('Ficha IDA T'!$C118="Sí",TRUE,IF('Ficha IDA T'!$C118="No aplica","NO APLICA",FALSE))</f>
        <v>0</v>
      </c>
      <c r="DG3" s="6" t="b">
        <f>IF('Ficha IDA T'!$C119="Sí",TRUE,IF('Ficha IDA T'!$C119="No aplica","NO APLICA",FALSE))</f>
        <v>0</v>
      </c>
      <c r="DH3" s="6" t="b">
        <f>IF('Ficha IDA T'!$C120="Sí",TRUE,IF('Ficha IDA T'!$C120="No aplica","NO APLICA",FALSE))</f>
        <v>0</v>
      </c>
      <c r="DI3" s="6" t="b">
        <f>IF('Ficha IDA T'!$C121="Sí",TRUE,IF('Ficha IDA T'!$C121="No aplica","NO APLICA",FALSE))</f>
        <v>0</v>
      </c>
      <c r="DJ3" s="6" t="b">
        <f>IF('Ficha IDA T'!$C122="Sí",TRUE,IF('Ficha IDA T'!$C122="No aplica","NO APLICA",FALSE))</f>
        <v>0</v>
      </c>
      <c r="DK3" s="6" t="b">
        <f>IF('Ficha IDA T'!$C124="Sí",TRUE,IF('Ficha IDA T'!$C124="No aplica","NO APLICA",FALSE))</f>
        <v>0</v>
      </c>
      <c r="DL3" s="6" t="b">
        <f>IF('Ficha IDA T'!$C125="Sí",TRUE,IF('Ficha IDA T'!$C125="No aplica","NO APLICA",FALSE))</f>
        <v>0</v>
      </c>
      <c r="DM3" s="6" t="b">
        <f>IF('Ficha IDA T'!$C126="Sí",TRUE,IF('Ficha IDA T'!$C126="No aplica","NO APLICA",FALSE))</f>
        <v>0</v>
      </c>
      <c r="DN3" s="6" t="b">
        <f>IF('Ficha IDA T'!$C127="Sí",TRUE,IF('Ficha IDA T'!$C127="No aplica","NO APLICA",FALSE))</f>
        <v>0</v>
      </c>
      <c r="DO3" s="6" t="b">
        <f>IF('Ficha IDA T'!$C128="Sí",TRUE,IF('Ficha IDA T'!$C128="No aplica","NO APLICA",FALSE))</f>
        <v>0</v>
      </c>
      <c r="DP3" s="6" t="b">
        <f>IF('Ficha IDA T'!$C129="Sí",TRUE,IF('Ficha IDA T'!$C129="No aplica","NO APLICA",FALSE))</f>
        <v>0</v>
      </c>
      <c r="DQ3" s="6" t="b">
        <f>IF('Ficha IDA T'!$C130="Sí",TRUE,IF('Ficha IDA T'!$C130="No aplica","NO APLICA",FALSE))</f>
        <v>0</v>
      </c>
      <c r="DR3" s="6" t="b">
        <f>IF('Ficha IDA T'!$C131="Sí",TRUE,IF('Ficha IDA T'!$C131="No aplica","NO APLICA",FALSE))</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C4:F22"/>
  <sheetViews>
    <sheetView topLeftCell="A8" zoomScale="90" zoomScaleNormal="90" workbookViewId="0">
      <selection activeCell="A10" sqref="A10"/>
    </sheetView>
  </sheetViews>
  <sheetFormatPr baseColWidth="10" defaultColWidth="11.453125" defaultRowHeight="14.5" x14ac:dyDescent="0.35"/>
  <cols>
    <col min="3" max="4" width="11.453125" style="6"/>
    <col min="5" max="5" width="31.90625" style="6" customWidth="1"/>
    <col min="6" max="6" width="42.08984375" style="6" customWidth="1"/>
  </cols>
  <sheetData>
    <row r="4" spans="3:6" ht="15.5" x14ac:dyDescent="0.35">
      <c r="C4" s="189" t="s">
        <v>7</v>
      </c>
      <c r="D4" s="189"/>
      <c r="E4" s="189"/>
      <c r="F4" s="189"/>
    </row>
    <row r="5" spans="3:6" x14ac:dyDescent="0.35">
      <c r="C5" s="3" t="s">
        <v>8</v>
      </c>
      <c r="D5" s="3" t="s">
        <v>9</v>
      </c>
      <c r="E5" s="3" t="s">
        <v>10</v>
      </c>
      <c r="F5" s="3" t="s">
        <v>11</v>
      </c>
    </row>
    <row r="6" spans="3:6" x14ac:dyDescent="0.35">
      <c r="C6" s="4" t="s">
        <v>12</v>
      </c>
      <c r="D6" s="4" t="s">
        <v>13</v>
      </c>
      <c r="E6" s="4" t="s">
        <v>13</v>
      </c>
      <c r="F6" s="4" t="s">
        <v>13</v>
      </c>
    </row>
    <row r="7" spans="3:6" ht="120.75" customHeight="1" x14ac:dyDescent="0.35">
      <c r="C7" s="4" t="s">
        <v>14</v>
      </c>
      <c r="D7" s="11">
        <v>41131</v>
      </c>
      <c r="E7" s="5" t="s">
        <v>15</v>
      </c>
      <c r="F7" s="5" t="s">
        <v>16</v>
      </c>
    </row>
    <row r="8" spans="3:6" ht="186" customHeight="1" x14ac:dyDescent="0.35">
      <c r="C8" s="4" t="s">
        <v>32</v>
      </c>
      <c r="D8" s="11">
        <v>41418</v>
      </c>
      <c r="E8" s="5" t="s">
        <v>34</v>
      </c>
      <c r="F8" s="5" t="s">
        <v>33</v>
      </c>
    </row>
    <row r="9" spans="3:6" ht="43.5" x14ac:dyDescent="0.35">
      <c r="C9" s="4">
        <v>1</v>
      </c>
      <c r="D9" s="11">
        <v>41885</v>
      </c>
      <c r="E9" s="5" t="s">
        <v>100</v>
      </c>
      <c r="F9" s="5" t="s">
        <v>101</v>
      </c>
    </row>
    <row r="10" spans="3:6" ht="154.25" customHeight="1" x14ac:dyDescent="0.35">
      <c r="C10" s="4">
        <v>2</v>
      </c>
      <c r="D10" s="11">
        <v>44862</v>
      </c>
      <c r="E10" s="5" t="s">
        <v>100</v>
      </c>
      <c r="F10" s="5" t="s">
        <v>461</v>
      </c>
    </row>
    <row r="11" spans="3:6" x14ac:dyDescent="0.35">
      <c r="C11" s="4"/>
      <c r="D11" s="4"/>
      <c r="E11" s="5"/>
      <c r="F11" s="5"/>
    </row>
    <row r="12" spans="3:6" x14ac:dyDescent="0.35">
      <c r="C12" s="4"/>
      <c r="D12" s="4"/>
      <c r="E12" s="5"/>
      <c r="F12" s="5"/>
    </row>
    <row r="13" spans="3:6" x14ac:dyDescent="0.35">
      <c r="C13" s="4"/>
      <c r="D13" s="4"/>
      <c r="E13" s="5"/>
      <c r="F13" s="5"/>
    </row>
    <row r="14" spans="3:6" x14ac:dyDescent="0.35">
      <c r="C14" s="4"/>
      <c r="D14" s="4"/>
      <c r="E14" s="5"/>
      <c r="F14" s="5"/>
    </row>
    <row r="15" spans="3:6" x14ac:dyDescent="0.35">
      <c r="C15" s="4"/>
      <c r="D15" s="4"/>
      <c r="E15" s="5"/>
      <c r="F15" s="5"/>
    </row>
    <row r="16" spans="3:6" x14ac:dyDescent="0.35">
      <c r="C16" s="4"/>
      <c r="D16" s="4"/>
      <c r="E16" s="5"/>
      <c r="F16" s="5"/>
    </row>
    <row r="17" spans="3:6" x14ac:dyDescent="0.35">
      <c r="C17" s="4"/>
      <c r="D17" s="4"/>
      <c r="E17" s="5"/>
      <c r="F17" s="5"/>
    </row>
    <row r="18" spans="3:6" x14ac:dyDescent="0.35">
      <c r="C18" s="4"/>
      <c r="D18" s="4"/>
      <c r="E18" s="5"/>
      <c r="F18" s="5"/>
    </row>
    <row r="19" spans="3:6" x14ac:dyDescent="0.35">
      <c r="C19" s="4"/>
      <c r="D19" s="4"/>
      <c r="E19" s="5"/>
      <c r="F19" s="5"/>
    </row>
    <row r="20" spans="3:6" x14ac:dyDescent="0.35">
      <c r="C20" s="4"/>
      <c r="D20" s="4"/>
      <c r="E20" s="5"/>
      <c r="F20" s="5"/>
    </row>
    <row r="21" spans="3:6" x14ac:dyDescent="0.35">
      <c r="C21" s="4"/>
      <c r="D21" s="4"/>
      <c r="E21" s="5"/>
      <c r="F21" s="5"/>
    </row>
    <row r="22" spans="3:6" x14ac:dyDescent="0.35">
      <c r="C22" s="4"/>
      <c r="D22" s="4"/>
      <c r="E22" s="5"/>
      <c r="F22" s="5"/>
    </row>
  </sheetData>
  <customSheetViews>
    <customSheetView guid="{B3FC07ED-CCDB-4980-B2BF-C626DBBCB061}">
      <pageMargins left="0.7" right="0.7" top="0.75" bottom="0.75" header="0.3" footer="0.3"/>
    </customSheetView>
  </customSheetViews>
  <mergeCells count="1">
    <mergeCell ref="C4:F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C7:P15"/>
  <sheetViews>
    <sheetView topLeftCell="A4" workbookViewId="0">
      <selection activeCell="C11" sqref="C11"/>
    </sheetView>
  </sheetViews>
  <sheetFormatPr baseColWidth="10" defaultColWidth="11.453125" defaultRowHeight="14.5" x14ac:dyDescent="0.35"/>
  <cols>
    <col min="7" max="7" width="14.90625" customWidth="1"/>
  </cols>
  <sheetData>
    <row r="7" spans="3:16" ht="58" x14ac:dyDescent="0.35">
      <c r="C7" s="66" t="s">
        <v>110</v>
      </c>
      <c r="D7" s="74" t="s">
        <v>104</v>
      </c>
      <c r="E7" s="66" t="s">
        <v>107</v>
      </c>
      <c r="F7" s="74" t="s">
        <v>103</v>
      </c>
      <c r="G7" s="66" t="s">
        <v>105</v>
      </c>
      <c r="H7" s="74" t="s">
        <v>111</v>
      </c>
      <c r="I7" s="66" t="s">
        <v>114</v>
      </c>
      <c r="J7" s="74" t="s">
        <v>109</v>
      </c>
      <c r="K7" s="66" t="s">
        <v>108</v>
      </c>
      <c r="L7" s="74" t="s">
        <v>106</v>
      </c>
      <c r="M7" s="66" t="s">
        <v>116</v>
      </c>
      <c r="N7" s="74" t="s">
        <v>112</v>
      </c>
      <c r="O7" s="66" t="s">
        <v>113</v>
      </c>
      <c r="P7" s="74" t="s">
        <v>115</v>
      </c>
    </row>
    <row r="10" spans="3:16" ht="29" x14ac:dyDescent="0.35">
      <c r="C10" s="66" t="s">
        <v>131</v>
      </c>
      <c r="D10" s="74" t="s">
        <v>132</v>
      </c>
      <c r="E10" s="66" t="s">
        <v>133</v>
      </c>
      <c r="F10" s="74" t="s">
        <v>134</v>
      </c>
      <c r="G10" s="66" t="s">
        <v>141</v>
      </c>
      <c r="H10" s="74" t="s">
        <v>111</v>
      </c>
      <c r="I10" s="66" t="s">
        <v>135</v>
      </c>
      <c r="J10" s="74" t="s">
        <v>130</v>
      </c>
      <c r="K10" s="66" t="s">
        <v>136</v>
      </c>
      <c r="L10" s="74" t="s">
        <v>137</v>
      </c>
      <c r="M10" s="66" t="s">
        <v>138</v>
      </c>
      <c r="N10" s="74" t="s">
        <v>112</v>
      </c>
      <c r="O10" s="66" t="s">
        <v>139</v>
      </c>
      <c r="P10" s="74" t="s">
        <v>140</v>
      </c>
    </row>
    <row r="11" spans="3:16" x14ac:dyDescent="0.35">
      <c r="C11" t="s">
        <v>125</v>
      </c>
      <c r="D11" t="s">
        <v>119</v>
      </c>
      <c r="E11" t="s">
        <v>120</v>
      </c>
      <c r="F11" t="s">
        <v>118</v>
      </c>
      <c r="G11" t="s">
        <v>120</v>
      </c>
      <c r="H11" t="s">
        <v>125</v>
      </c>
      <c r="I11" t="s">
        <v>118</v>
      </c>
      <c r="J11" t="s">
        <v>37</v>
      </c>
      <c r="K11" t="s">
        <v>125</v>
      </c>
      <c r="L11" t="s">
        <v>119</v>
      </c>
      <c r="M11" t="s">
        <v>119</v>
      </c>
      <c r="N11" t="s">
        <v>125</v>
      </c>
      <c r="O11" t="s">
        <v>120</v>
      </c>
      <c r="P11" t="s">
        <v>128</v>
      </c>
    </row>
    <row r="12" spans="3:16" x14ac:dyDescent="0.35">
      <c r="C12" t="s">
        <v>124</v>
      </c>
      <c r="D12" t="s">
        <v>118</v>
      </c>
      <c r="E12" t="s">
        <v>119</v>
      </c>
      <c r="F12" t="s">
        <v>117</v>
      </c>
      <c r="G12" t="s">
        <v>119</v>
      </c>
      <c r="H12" t="s">
        <v>124</v>
      </c>
      <c r="K12" t="s">
        <v>124</v>
      </c>
      <c r="L12" t="s">
        <v>118</v>
      </c>
      <c r="M12" t="s">
        <v>118</v>
      </c>
      <c r="N12" t="s">
        <v>124</v>
      </c>
      <c r="O12" t="s">
        <v>126</v>
      </c>
      <c r="P12" t="s">
        <v>129</v>
      </c>
    </row>
    <row r="13" spans="3:16" x14ac:dyDescent="0.35">
      <c r="C13" t="s">
        <v>123</v>
      </c>
      <c r="D13" t="s">
        <v>117</v>
      </c>
      <c r="E13" t="s">
        <v>118</v>
      </c>
      <c r="G13" t="s">
        <v>118</v>
      </c>
      <c r="H13" t="s">
        <v>123</v>
      </c>
      <c r="K13" t="s">
        <v>123</v>
      </c>
      <c r="L13" t="s">
        <v>117</v>
      </c>
      <c r="M13" t="s">
        <v>117</v>
      </c>
      <c r="N13" t="s">
        <v>123</v>
      </c>
      <c r="O13" t="s">
        <v>127</v>
      </c>
    </row>
    <row r="14" spans="3:16" x14ac:dyDescent="0.35">
      <c r="C14" t="s">
        <v>122</v>
      </c>
      <c r="H14" t="s">
        <v>122</v>
      </c>
      <c r="K14" t="s">
        <v>122</v>
      </c>
      <c r="N14" t="s">
        <v>122</v>
      </c>
    </row>
    <row r="15" spans="3:16" x14ac:dyDescent="0.35">
      <c r="C15" t="s">
        <v>121</v>
      </c>
      <c r="H15" t="s">
        <v>121</v>
      </c>
      <c r="K15" t="s">
        <v>121</v>
      </c>
      <c r="N15" t="s">
        <v>121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16</vt:i4>
      </vt:variant>
    </vt:vector>
  </HeadingPairs>
  <TitlesOfParts>
    <vt:vector size="20" baseType="lpstr">
      <vt:lpstr>Ficha IDA T</vt:lpstr>
      <vt:lpstr>Uso SENADIS</vt:lpstr>
      <vt:lpstr>Control Ver</vt:lpstr>
      <vt:lpstr>Datos</vt:lpstr>
      <vt:lpstr>Alojamientos</vt:lpstr>
      <vt:lpstr>ApartHotel</vt:lpstr>
      <vt:lpstr>'Ficha IDA T'!Área_de_impresión</vt:lpstr>
      <vt:lpstr>BedBreakfast</vt:lpstr>
      <vt:lpstr>Cabañas</vt:lpstr>
      <vt:lpstr>DptoTurístico</vt:lpstr>
      <vt:lpstr>Estancia</vt:lpstr>
      <vt:lpstr>HospedajeRural</vt:lpstr>
      <vt:lpstr>Hostal</vt:lpstr>
      <vt:lpstr>Hostel</vt:lpstr>
      <vt:lpstr>Hostería</vt:lpstr>
      <vt:lpstr>Hotel</vt:lpstr>
      <vt:lpstr>HotelBoutique</vt:lpstr>
      <vt:lpstr>Lodge</vt:lpstr>
      <vt:lpstr>Resort</vt:lpstr>
      <vt:lpstr>Termas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González</dc:creator>
  <cp:lastModifiedBy>Conzuelo Belen Contreras Rodriguez</cp:lastModifiedBy>
  <cp:lastPrinted>2014-11-13T15:43:30Z</cp:lastPrinted>
  <dcterms:created xsi:type="dcterms:W3CDTF">2012-08-02T15:25:33Z</dcterms:created>
  <dcterms:modified xsi:type="dcterms:W3CDTF">2023-06-23T16:55:50Z</dcterms:modified>
</cp:coreProperties>
</file>